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040" windowHeight="8910" tabRatio="773" activeTab="5"/>
  </bookViews>
  <sheets>
    <sheet name="ПЕЧАТЬ ПФХД" sheetId="9" r:id="rId1"/>
    <sheet name="ПЕЧАТЬ СВОД" sheetId="11" r:id="rId2"/>
    <sheet name="пояснительная" sheetId="13" r:id="rId3"/>
    <sheet name="СВОД местн" sheetId="14" r:id="rId4"/>
    <sheet name="СВОД субв" sheetId="15" r:id="rId5"/>
    <sheet name="КФО 4" sheetId="5" r:id="rId6"/>
    <sheet name="КФО 5" sheetId="7" r:id="rId7"/>
    <sheet name="КФО 6" sheetId="10" r:id="rId8"/>
    <sheet name="КФО2" sheetId="8" r:id="rId9"/>
    <sheet name="ПРОВЕРКА" sheetId="6" r:id="rId10"/>
    <sheet name="К ЗАЩИТЕ БЮДЖЕТА" sheetId="16" r:id="rId11"/>
  </sheets>
  <externalReferences>
    <externalReference r:id="rId12"/>
    <externalReference r:id="rId13"/>
    <externalReference r:id="rId14"/>
  </externalReferences>
  <definedNames>
    <definedName name="_xlnm.Print_Titles" localSheetId="10">'К ЗАЩИТЕ БЮДЖЕТА'!$1:$2</definedName>
    <definedName name="_xlnm.Print_Titles" localSheetId="1">'ПЕЧАТЬ СВОД'!$A:$N</definedName>
    <definedName name="_xlnm.Print_Titles" localSheetId="3">'СВОД местн'!$A:$D</definedName>
    <definedName name="_xlnm.Print_Titles" localSheetId="4">'СВОД субв'!$A:$N</definedName>
    <definedName name="_xlnm.Print_Area" localSheetId="10">'К ЗАЩИТЕ БЮДЖЕТА'!$A$1:$O$80</definedName>
    <definedName name="_xlnm.Print_Area" localSheetId="5">'КФО 4'!$A$2:$J$1032</definedName>
    <definedName name="_xlnm.Print_Area" localSheetId="6">'КФО 5'!$A$1:$J$445</definedName>
    <definedName name="_xlnm.Print_Area" localSheetId="7">'КФО 6'!$A$1:$J$253</definedName>
    <definedName name="_xlnm.Print_Area" localSheetId="8">КФО2!$A$1:$J$411</definedName>
    <definedName name="_xlnm.Print_Area" localSheetId="0">'ПЕЧАТЬ ПФХД'!$A$1:$N$232</definedName>
    <definedName name="_xlnm.Print_Area" localSheetId="1">'ПЕЧАТЬ СВОД'!$A$1:$O$81</definedName>
    <definedName name="_xlnm.Print_Area" localSheetId="3">'СВОД местн'!$A$1:$AL$81</definedName>
    <definedName name="_xlnm.Print_Area" localSheetId="4">'СВОД субв'!$A$1:$AU$81</definedName>
  </definedNames>
  <calcPr calcId="125725"/>
</workbook>
</file>

<file path=xl/calcChain.xml><?xml version="1.0" encoding="utf-8"?>
<calcChain xmlns="http://schemas.openxmlformats.org/spreadsheetml/2006/main">
  <c r="E444" i="7"/>
  <c r="G881" i="5" l="1"/>
  <c r="G880"/>
  <c r="G879"/>
  <c r="G656" l="1"/>
  <c r="G655"/>
  <c r="G654"/>
  <c r="G300" l="1"/>
  <c r="G224"/>
  <c r="G223"/>
  <c r="G220"/>
  <c r="G219"/>
  <c r="I984" l="1"/>
  <c r="J984"/>
  <c r="L119" i="9"/>
  <c r="M119"/>
  <c r="J1012" i="5" l="1"/>
  <c r="I1012"/>
  <c r="J25" i="7"/>
  <c r="I25"/>
  <c r="H25"/>
  <c r="K16" s="1"/>
  <c r="J17"/>
  <c r="I17"/>
  <c r="K15"/>
  <c r="H17"/>
  <c r="C33" i="16" l="1"/>
  <c r="AM63" i="15"/>
  <c r="AN63"/>
  <c r="AO63"/>
  <c r="AS7" i="11"/>
  <c r="AP7"/>
  <c r="AI7"/>
  <c r="AM63"/>
  <c r="W63"/>
  <c r="T63" s="1"/>
  <c r="X63"/>
  <c r="U63" s="1"/>
  <c r="Y63"/>
  <c r="J451" i="5"/>
  <c r="AH63" i="14" s="1"/>
  <c r="AE63" s="1"/>
  <c r="I451" i="5"/>
  <c r="AG63" i="14" s="1"/>
  <c r="AD63" s="1"/>
  <c r="H451" i="5"/>
  <c r="AF63" i="11" s="1"/>
  <c r="V63" s="1"/>
  <c r="S63" s="1"/>
  <c r="G450" i="5"/>
  <c r="G449"/>
  <c r="G448"/>
  <c r="G447"/>
  <c r="G446"/>
  <c r="G445"/>
  <c r="J822"/>
  <c r="J1005" s="1"/>
  <c r="I822"/>
  <c r="I1005" s="1"/>
  <c r="H822"/>
  <c r="H1005" s="1"/>
  <c r="G821"/>
  <c r="G820"/>
  <c r="G819"/>
  <c r="G818"/>
  <c r="I63" i="11" l="1"/>
  <c r="H63" s="1"/>
  <c r="G63" s="1"/>
  <c r="J452" i="5"/>
  <c r="AF63" i="14"/>
  <c r="AC63" s="1"/>
  <c r="H452" i="5"/>
  <c r="I452"/>
  <c r="AC63" i="11"/>
  <c r="G66" i="8"/>
  <c r="H744" i="5"/>
  <c r="F745"/>
  <c r="F301" i="8" s="1"/>
  <c r="L795" i="5"/>
  <c r="P794"/>
  <c r="L710"/>
  <c r="P709"/>
  <c r="O661"/>
  <c r="O660"/>
  <c r="O752"/>
  <c r="O751"/>
  <c r="G955"/>
  <c r="G956"/>
  <c r="E22" i="16" l="1"/>
  <c r="G399" i="5"/>
  <c r="G392"/>
  <c r="G391"/>
  <c r="G390"/>
  <c r="G389" l="1"/>
  <c r="G393"/>
  <c r="G218" l="1"/>
  <c r="AQ7" i="15"/>
  <c r="AT7" s="1"/>
  <c r="AR7"/>
  <c r="AU7" s="1"/>
  <c r="AP7"/>
  <c r="AS7" s="1"/>
  <c r="AK7" i="14"/>
  <c r="AJ7"/>
  <c r="AI7"/>
  <c r="G54" i="16"/>
  <c r="D69" l="1"/>
  <c r="C69"/>
  <c r="F54"/>
  <c r="E54"/>
  <c r="C54"/>
  <c r="G51"/>
  <c r="F51"/>
  <c r="E51"/>
  <c r="D51"/>
  <c r="C51"/>
  <c r="N30"/>
  <c r="K30"/>
  <c r="J30"/>
  <c r="D17"/>
  <c r="D30" s="1"/>
  <c r="C17"/>
  <c r="C30" s="1"/>
  <c r="M30"/>
  <c r="L30"/>
  <c r="M303" i="8"/>
  <c r="N305" s="1"/>
  <c r="G301" s="1"/>
  <c r="L362"/>
  <c r="P361"/>
  <c r="O314"/>
  <c r="O313"/>
  <c r="G745" i="5" l="1"/>
  <c r="N301" i="8"/>
  <c r="J397"/>
  <c r="G67" i="16" s="1"/>
  <c r="I403" i="8"/>
  <c r="H399"/>
  <c r="J394"/>
  <c r="J403" s="1"/>
  <c r="I394"/>
  <c r="H394"/>
  <c r="H403" s="1"/>
  <c r="G393"/>
  <c r="G392"/>
  <c r="G391"/>
  <c r="G390"/>
  <c r="G389"/>
  <c r="J387"/>
  <c r="J402" s="1"/>
  <c r="I387"/>
  <c r="I402" s="1"/>
  <c r="H387"/>
  <c r="H402" s="1"/>
  <c r="G386"/>
  <c r="G385"/>
  <c r="G384"/>
  <c r="G383"/>
  <c r="G382"/>
  <c r="J379"/>
  <c r="I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J359"/>
  <c r="I359"/>
  <c r="H359"/>
  <c r="G358"/>
  <c r="G357"/>
  <c r="G356"/>
  <c r="G355"/>
  <c r="J353"/>
  <c r="I353"/>
  <c r="H353"/>
  <c r="G352"/>
  <c r="G351"/>
  <c r="G350"/>
  <c r="G349"/>
  <c r="J347"/>
  <c r="I347"/>
  <c r="H347"/>
  <c r="G346"/>
  <c r="G345"/>
  <c r="G344"/>
  <c r="G343"/>
  <c r="J341"/>
  <c r="I341"/>
  <c r="H341"/>
  <c r="G340"/>
  <c r="G339"/>
  <c r="G338"/>
  <c r="G337"/>
  <c r="J335"/>
  <c r="J400" s="1"/>
  <c r="I335"/>
  <c r="I400" s="1"/>
  <c r="H335"/>
  <c r="H400" s="1"/>
  <c r="G334"/>
  <c r="G333"/>
  <c r="G332"/>
  <c r="G331"/>
  <c r="G330"/>
  <c r="J328"/>
  <c r="J399" s="1"/>
  <c r="I328"/>
  <c r="I399" s="1"/>
  <c r="H328"/>
  <c r="G327"/>
  <c r="G326"/>
  <c r="G325"/>
  <c r="G324"/>
  <c r="G323"/>
  <c r="G322"/>
  <c r="G321"/>
  <c r="G320"/>
  <c r="G319"/>
  <c r="G318"/>
  <c r="G317"/>
  <c r="G316"/>
  <c r="G315"/>
  <c r="G314"/>
  <c r="G313"/>
  <c r="G312"/>
  <c r="J310"/>
  <c r="J398" s="1"/>
  <c r="I310"/>
  <c r="I398" s="1"/>
  <c r="H310"/>
  <c r="H398" s="1"/>
  <c r="G309"/>
  <c r="G308"/>
  <c r="G307"/>
  <c r="J305"/>
  <c r="I305"/>
  <c r="I397" s="1"/>
  <c r="F67" i="16" s="1"/>
  <c r="H305" i="8"/>
  <c r="H397" s="1"/>
  <c r="E67" i="16" s="1"/>
  <c r="G304" i="8"/>
  <c r="G303"/>
  <c r="G302"/>
  <c r="J299"/>
  <c r="J396" s="1"/>
  <c r="I299"/>
  <c r="I396" s="1"/>
  <c r="H299"/>
  <c r="H396" s="1"/>
  <c r="G298"/>
  <c r="G297"/>
  <c r="G296"/>
  <c r="G295"/>
  <c r="I277"/>
  <c r="J277"/>
  <c r="H277"/>
  <c r="H266"/>
  <c r="I259"/>
  <c r="J259"/>
  <c r="H259"/>
  <c r="G285"/>
  <c r="G284"/>
  <c r="G283"/>
  <c r="G282"/>
  <c r="G281"/>
  <c r="G280"/>
  <c r="G279"/>
  <c r="G278"/>
  <c r="G276"/>
  <c r="G275"/>
  <c r="G274"/>
  <c r="G273"/>
  <c r="G272"/>
  <c r="G271"/>
  <c r="G270"/>
  <c r="G269"/>
  <c r="G268"/>
  <c r="G267"/>
  <c r="J266"/>
  <c r="I266"/>
  <c r="G265"/>
  <c r="G264"/>
  <c r="G263"/>
  <c r="G262"/>
  <c r="G261"/>
  <c r="G260"/>
  <c r="J54"/>
  <c r="I54"/>
  <c r="H54"/>
  <c r="J49"/>
  <c r="I49"/>
  <c r="H49"/>
  <c r="J288" l="1"/>
  <c r="G66" i="16" s="1"/>
  <c r="I380" i="8"/>
  <c r="I288"/>
  <c r="F66" i="16" s="1"/>
  <c r="I55" i="8"/>
  <c r="I45" i="6" s="1"/>
  <c r="H288" i="8"/>
  <c r="E66" i="16" s="1"/>
  <c r="J380" i="8"/>
  <c r="H379"/>
  <c r="H380" s="1"/>
  <c r="H401" s="1"/>
  <c r="J55"/>
  <c r="J45" i="6" s="1"/>
  <c r="H55" i="8"/>
  <c r="H45" i="6" s="1"/>
  <c r="I68" i="8"/>
  <c r="J68"/>
  <c r="H68"/>
  <c r="I61"/>
  <c r="J61"/>
  <c r="H61"/>
  <c r="I41"/>
  <c r="J41"/>
  <c r="H41"/>
  <c r="H395" l="1"/>
  <c r="E68" i="16" s="1"/>
  <c r="J395" i="8"/>
  <c r="G68" i="16" s="1"/>
  <c r="J401" i="8"/>
  <c r="I395"/>
  <c r="F68" i="16" s="1"/>
  <c r="I401" i="8"/>
  <c r="G362" i="7"/>
  <c r="G363"/>
  <c r="G361"/>
  <c r="G360"/>
  <c r="G389"/>
  <c r="G359"/>
  <c r="G358"/>
  <c r="G357"/>
  <c r="H365"/>
  <c r="H432" s="1"/>
  <c r="J429"/>
  <c r="J437" s="1"/>
  <c r="I429"/>
  <c r="I437" s="1"/>
  <c r="H429"/>
  <c r="G428"/>
  <c r="G427"/>
  <c r="G426"/>
  <c r="G425"/>
  <c r="G424"/>
  <c r="J421"/>
  <c r="I421"/>
  <c r="G420"/>
  <c r="G419"/>
  <c r="G418"/>
  <c r="G417"/>
  <c r="G416"/>
  <c r="H421"/>
  <c r="G415"/>
  <c r="G414"/>
  <c r="G413"/>
  <c r="J411"/>
  <c r="I411"/>
  <c r="H411"/>
  <c r="G410"/>
  <c r="G409"/>
  <c r="G408"/>
  <c r="G407"/>
  <c r="J405"/>
  <c r="I405"/>
  <c r="H405"/>
  <c r="G404"/>
  <c r="G403"/>
  <c r="G402"/>
  <c r="G401"/>
  <c r="J399"/>
  <c r="I399"/>
  <c r="H399"/>
  <c r="G398"/>
  <c r="G397"/>
  <c r="G396"/>
  <c r="G395"/>
  <c r="J393"/>
  <c r="I393"/>
  <c r="H393"/>
  <c r="G392"/>
  <c r="G391"/>
  <c r="G390"/>
  <c r="J387"/>
  <c r="J435" s="1"/>
  <c r="I387"/>
  <c r="I435" s="1"/>
  <c r="H387"/>
  <c r="H435" s="1"/>
  <c r="G386"/>
  <c r="G385"/>
  <c r="G384"/>
  <c r="G383"/>
  <c r="G382"/>
  <c r="J380"/>
  <c r="J434" s="1"/>
  <c r="I380"/>
  <c r="I434" s="1"/>
  <c r="H380"/>
  <c r="H434" s="1"/>
  <c r="G379"/>
  <c r="G378"/>
  <c r="G377"/>
  <c r="G376"/>
  <c r="G375"/>
  <c r="G374"/>
  <c r="G373"/>
  <c r="G372"/>
  <c r="J370"/>
  <c r="J433" s="1"/>
  <c r="I370"/>
  <c r="I433" s="1"/>
  <c r="H370"/>
  <c r="H433" s="1"/>
  <c r="G369"/>
  <c r="G368"/>
  <c r="G367"/>
  <c r="J365"/>
  <c r="J432" s="1"/>
  <c r="I365"/>
  <c r="I432" s="1"/>
  <c r="G364"/>
  <c r="J355"/>
  <c r="J431" s="1"/>
  <c r="I355"/>
  <c r="I431" s="1"/>
  <c r="H355"/>
  <c r="H431" s="1"/>
  <c r="G354"/>
  <c r="G353"/>
  <c r="G352"/>
  <c r="G351"/>
  <c r="I331"/>
  <c r="J331"/>
  <c r="H331"/>
  <c r="I322"/>
  <c r="J322"/>
  <c r="H322"/>
  <c r="G321"/>
  <c r="G320"/>
  <c r="G319"/>
  <c r="G318"/>
  <c r="G317"/>
  <c r="G316"/>
  <c r="J315"/>
  <c r="I315"/>
  <c r="H315"/>
  <c r="G314"/>
  <c r="G313"/>
  <c r="G312"/>
  <c r="G311"/>
  <c r="G310"/>
  <c r="J309"/>
  <c r="I309"/>
  <c r="H309"/>
  <c r="G308"/>
  <c r="G307"/>
  <c r="G306"/>
  <c r="G305"/>
  <c r="G304"/>
  <c r="G303"/>
  <c r="J302"/>
  <c r="I302"/>
  <c r="H302"/>
  <c r="I253"/>
  <c r="J253"/>
  <c r="I259"/>
  <c r="J259"/>
  <c r="I265"/>
  <c r="J265"/>
  <c r="I270"/>
  <c r="J270"/>
  <c r="I277"/>
  <c r="J277"/>
  <c r="H277"/>
  <c r="H270"/>
  <c r="H265"/>
  <c r="H259"/>
  <c r="H253"/>
  <c r="H422" l="1"/>
  <c r="H436" s="1"/>
  <c r="H437"/>
  <c r="J283"/>
  <c r="I344"/>
  <c r="J344"/>
  <c r="H344"/>
  <c r="J422"/>
  <c r="J436" s="1"/>
  <c r="I422"/>
  <c r="I436" s="1"/>
  <c r="H283"/>
  <c r="I283"/>
  <c r="G281"/>
  <c r="G280"/>
  <c r="G279"/>
  <c r="G274"/>
  <c r="G273"/>
  <c r="G272"/>
  <c r="H430" l="1"/>
  <c r="I430"/>
  <c r="J430"/>
  <c r="I236"/>
  <c r="J236"/>
  <c r="H236"/>
  <c r="I227"/>
  <c r="J227"/>
  <c r="H227"/>
  <c r="I220"/>
  <c r="J220"/>
  <c r="I210"/>
  <c r="J210"/>
  <c r="I202"/>
  <c r="J202"/>
  <c r="I194"/>
  <c r="J194"/>
  <c r="H194"/>
  <c r="G235"/>
  <c r="G234"/>
  <c r="G233"/>
  <c r="G232"/>
  <c r="G231"/>
  <c r="G230"/>
  <c r="G229"/>
  <c r="G228"/>
  <c r="G226"/>
  <c r="G225"/>
  <c r="G224"/>
  <c r="G223"/>
  <c r="G222"/>
  <c r="G221"/>
  <c r="H220"/>
  <c r="G219"/>
  <c r="G218"/>
  <c r="G217"/>
  <c r="G216"/>
  <c r="G215"/>
  <c r="G214"/>
  <c r="G213"/>
  <c r="G212"/>
  <c r="G211"/>
  <c r="H210"/>
  <c r="G209"/>
  <c r="G208"/>
  <c r="G207"/>
  <c r="G206"/>
  <c r="G205"/>
  <c r="G204"/>
  <c r="G203"/>
  <c r="H202"/>
  <c r="G201"/>
  <c r="G200"/>
  <c r="G199"/>
  <c r="G198"/>
  <c r="G197"/>
  <c r="G196"/>
  <c r="G195"/>
  <c r="I247" l="1"/>
  <c r="J247"/>
  <c r="H247"/>
  <c r="F249" i="5" l="1"/>
  <c r="F250"/>
  <c r="F251"/>
  <c r="F252"/>
  <c r="I99" i="7" l="1"/>
  <c r="J99"/>
  <c r="H99"/>
  <c r="I92"/>
  <c r="J92"/>
  <c r="H92"/>
  <c r="I85"/>
  <c r="J85"/>
  <c r="H85"/>
  <c r="F84"/>
  <c r="I61"/>
  <c r="J61"/>
  <c r="H61"/>
  <c r="J53" l="1"/>
  <c r="I53"/>
  <c r="H53"/>
  <c r="J49"/>
  <c r="I49"/>
  <c r="H49"/>
  <c r="J45"/>
  <c r="I45"/>
  <c r="H45"/>
  <c r="J41"/>
  <c r="I41"/>
  <c r="H41"/>
  <c r="J37"/>
  <c r="I37"/>
  <c r="H37"/>
  <c r="I33"/>
  <c r="J33"/>
  <c r="H33"/>
  <c r="H984" i="5" l="1"/>
  <c r="H1012" s="1"/>
  <c r="G983"/>
  <c r="G982"/>
  <c r="G981"/>
  <c r="G980"/>
  <c r="G979"/>
  <c r="G978"/>
  <c r="G977"/>
  <c r="G976"/>
  <c r="G975"/>
  <c r="G974"/>
  <c r="J877"/>
  <c r="J1007" s="1"/>
  <c r="I877"/>
  <c r="I1007" s="1"/>
  <c r="H877"/>
  <c r="H1007" s="1"/>
  <c r="G876"/>
  <c r="G875"/>
  <c r="G874"/>
  <c r="G873"/>
  <c r="G872"/>
  <c r="G871"/>
  <c r="G870"/>
  <c r="G869"/>
  <c r="G868"/>
  <c r="G867"/>
  <c r="J814"/>
  <c r="J1001" s="1"/>
  <c r="I814"/>
  <c r="I1001" s="1"/>
  <c r="H814"/>
  <c r="H1001" s="1"/>
  <c r="G813"/>
  <c r="G812"/>
  <c r="G811"/>
  <c r="G810"/>
  <c r="G809"/>
  <c r="J734"/>
  <c r="J993" s="1"/>
  <c r="I734"/>
  <c r="I993" s="1"/>
  <c r="H734"/>
  <c r="H993" s="1"/>
  <c r="G733"/>
  <c r="G732"/>
  <c r="G731"/>
  <c r="G730"/>
  <c r="G729"/>
  <c r="J78" i="7"/>
  <c r="I78"/>
  <c r="H78"/>
  <c r="J73"/>
  <c r="I73"/>
  <c r="H73"/>
  <c r="J69"/>
  <c r="I69"/>
  <c r="H69"/>
  <c r="I79" l="1"/>
  <c r="I44" i="6" s="1"/>
  <c r="H79" i="7"/>
  <c r="J79"/>
  <c r="J44" i="6" s="1"/>
  <c r="K38" i="11" l="1"/>
  <c r="H44" i="6"/>
  <c r="F258" i="5"/>
  <c r="G574" l="1"/>
  <c r="G913" l="1"/>
  <c r="G914"/>
  <c r="G944"/>
  <c r="G945"/>
  <c r="G946"/>
  <c r="G947"/>
  <c r="G948"/>
  <c r="G949"/>
  <c r="G950"/>
  <c r="G951"/>
  <c r="G952"/>
  <c r="G953"/>
  <c r="G954"/>
  <c r="G925"/>
  <c r="G926"/>
  <c r="G927"/>
  <c r="G928"/>
  <c r="G929"/>
  <c r="G930"/>
  <c r="G931"/>
  <c r="G580" l="1"/>
  <c r="G579"/>
  <c r="G287" i="8" l="1"/>
  <c r="G286"/>
  <c r="G863" i="5" l="1"/>
  <c r="G862"/>
  <c r="G861"/>
  <c r="G860"/>
  <c r="G859"/>
  <c r="G858"/>
  <c r="G857"/>
  <c r="G856"/>
  <c r="G855"/>
  <c r="G854"/>
  <c r="G839"/>
  <c r="G838"/>
  <c r="G837"/>
  <c r="G836"/>
  <c r="G824"/>
  <c r="G969"/>
  <c r="G968"/>
  <c r="G967"/>
  <c r="G964"/>
  <c r="G965"/>
  <c r="G966"/>
  <c r="H585"/>
  <c r="H523"/>
  <c r="I523"/>
  <c r="G677"/>
  <c r="K89" i="9" l="1"/>
  <c r="G716" i="5"/>
  <c r="G717"/>
  <c r="G718"/>
  <c r="G719"/>
  <c r="G720"/>
  <c r="G388" l="1"/>
  <c r="J971" l="1"/>
  <c r="I971"/>
  <c r="H971"/>
  <c r="G970"/>
  <c r="G963"/>
  <c r="G962"/>
  <c r="G961"/>
  <c r="J959"/>
  <c r="I959"/>
  <c r="H959"/>
  <c r="G958"/>
  <c r="G957"/>
  <c r="G943"/>
  <c r="J941"/>
  <c r="I941"/>
  <c r="H941"/>
  <c r="G940"/>
  <c r="G939"/>
  <c r="G938"/>
  <c r="G937"/>
  <c r="J935"/>
  <c r="I935"/>
  <c r="H935"/>
  <c r="G934"/>
  <c r="G933"/>
  <c r="G932"/>
  <c r="G924"/>
  <c r="J922"/>
  <c r="I922"/>
  <c r="H922"/>
  <c r="G921"/>
  <c r="G920"/>
  <c r="G919"/>
  <c r="G918"/>
  <c r="J916"/>
  <c r="I916"/>
  <c r="G915"/>
  <c r="I889"/>
  <c r="I1008" s="1"/>
  <c r="J889"/>
  <c r="J1008" s="1"/>
  <c r="H889"/>
  <c r="I864"/>
  <c r="J864"/>
  <c r="H864"/>
  <c r="I852"/>
  <c r="J852"/>
  <c r="H852"/>
  <c r="I846"/>
  <c r="J846"/>
  <c r="H846"/>
  <c r="I840"/>
  <c r="J840"/>
  <c r="H840"/>
  <c r="I834"/>
  <c r="J834"/>
  <c r="I828"/>
  <c r="J828"/>
  <c r="H834"/>
  <c r="H828"/>
  <c r="G827"/>
  <c r="G826"/>
  <c r="G825"/>
  <c r="G830"/>
  <c r="G842"/>
  <c r="G849"/>
  <c r="G845"/>
  <c r="G844"/>
  <c r="G843"/>
  <c r="I706"/>
  <c r="J706"/>
  <c r="I700"/>
  <c r="J700"/>
  <c r="I694"/>
  <c r="J694"/>
  <c r="I688"/>
  <c r="J688"/>
  <c r="I682"/>
  <c r="I991" s="1"/>
  <c r="J682"/>
  <c r="J991" s="1"/>
  <c r="I675"/>
  <c r="I990" s="1"/>
  <c r="J675"/>
  <c r="J990" s="1"/>
  <c r="I657"/>
  <c r="I989" s="1"/>
  <c r="J657"/>
  <c r="J989" s="1"/>
  <c r="I652"/>
  <c r="I988" s="1"/>
  <c r="J652"/>
  <c r="J988" s="1"/>
  <c r="I646"/>
  <c r="I987" s="1"/>
  <c r="J646"/>
  <c r="J987" s="1"/>
  <c r="I625"/>
  <c r="J625"/>
  <c r="H625"/>
  <c r="I619"/>
  <c r="J619"/>
  <c r="H619"/>
  <c r="G623"/>
  <c r="G622"/>
  <c r="G621"/>
  <c r="G629"/>
  <c r="G628"/>
  <c r="G627"/>
  <c r="G626"/>
  <c r="I572"/>
  <c r="J572"/>
  <c r="H572"/>
  <c r="I563"/>
  <c r="J563"/>
  <c r="G578"/>
  <c r="G577"/>
  <c r="G576"/>
  <c r="G575"/>
  <c r="G569"/>
  <c r="G568"/>
  <c r="G567"/>
  <c r="G566"/>
  <c r="H563"/>
  <c r="G630"/>
  <c r="G624"/>
  <c r="I605"/>
  <c r="J605"/>
  <c r="I600"/>
  <c r="J600"/>
  <c r="I593"/>
  <c r="J593"/>
  <c r="I585"/>
  <c r="J585"/>
  <c r="G597"/>
  <c r="G596"/>
  <c r="G595"/>
  <c r="H593"/>
  <c r="J523"/>
  <c r="I529"/>
  <c r="J529"/>
  <c r="H529"/>
  <c r="I537"/>
  <c r="J537"/>
  <c r="I544"/>
  <c r="J544"/>
  <c r="I555"/>
  <c r="J555"/>
  <c r="H605"/>
  <c r="H600"/>
  <c r="I501"/>
  <c r="J501"/>
  <c r="H501"/>
  <c r="I472"/>
  <c r="J472"/>
  <c r="H472"/>
  <c r="H1008" l="1"/>
  <c r="J972"/>
  <c r="I972"/>
  <c r="H865"/>
  <c r="H1006" s="1"/>
  <c r="I865"/>
  <c r="I1006" s="1"/>
  <c r="I1009" s="1"/>
  <c r="J865"/>
  <c r="J1006" s="1"/>
  <c r="J1009" s="1"/>
  <c r="H633"/>
  <c r="J633"/>
  <c r="I583"/>
  <c r="I633"/>
  <c r="J583"/>
  <c r="H555"/>
  <c r="G581"/>
  <c r="G573"/>
  <c r="G571"/>
  <c r="G570"/>
  <c r="G565"/>
  <c r="G564"/>
  <c r="G562"/>
  <c r="G558"/>
  <c r="G559"/>
  <c r="G560"/>
  <c r="G561"/>
  <c r="G582"/>
  <c r="G556"/>
  <c r="G557"/>
  <c r="G586"/>
  <c r="G588"/>
  <c r="G539"/>
  <c r="G540"/>
  <c r="G541"/>
  <c r="G542"/>
  <c r="G538"/>
  <c r="G617"/>
  <c r="G618"/>
  <c r="G620"/>
  <c r="G631"/>
  <c r="G632"/>
  <c r="G591"/>
  <c r="G616"/>
  <c r="G604"/>
  <c r="G615"/>
  <c r="G614"/>
  <c r="G613"/>
  <c r="G612"/>
  <c r="G611"/>
  <c r="G610"/>
  <c r="G609"/>
  <c r="G608"/>
  <c r="G607"/>
  <c r="G606"/>
  <c r="G548"/>
  <c r="G549"/>
  <c r="G550"/>
  <c r="G551"/>
  <c r="G552"/>
  <c r="G553"/>
  <c r="G554"/>
  <c r="G546"/>
  <c r="G547"/>
  <c r="H544"/>
  <c r="G528"/>
  <c r="G527"/>
  <c r="G526"/>
  <c r="G525"/>
  <c r="G524"/>
  <c r="G516"/>
  <c r="G517"/>
  <c r="G518"/>
  <c r="I514"/>
  <c r="J514"/>
  <c r="H514"/>
  <c r="I508"/>
  <c r="J508"/>
  <c r="H508"/>
  <c r="I490"/>
  <c r="J490"/>
  <c r="H490"/>
  <c r="I479"/>
  <c r="J479"/>
  <c r="H479"/>
  <c r="G367"/>
  <c r="G355"/>
  <c r="G339"/>
  <c r="G328"/>
  <c r="G327"/>
  <c r="G321"/>
  <c r="G320"/>
  <c r="G312"/>
  <c r="G311"/>
  <c r="G296"/>
  <c r="G293"/>
  <c r="G292"/>
  <c r="G291"/>
  <c r="G290"/>
  <c r="G289"/>
  <c r="G288"/>
  <c r="G287"/>
  <c r="G286"/>
  <c r="G285"/>
  <c r="G284"/>
  <c r="G283"/>
  <c r="G282"/>
  <c r="J1011" l="1"/>
  <c r="J1013" s="1"/>
  <c r="J1014" s="1"/>
  <c r="J985"/>
  <c r="I1011"/>
  <c r="I1013" s="1"/>
  <c r="I1014" s="1"/>
  <c r="I985"/>
  <c r="I890"/>
  <c r="H1009"/>
  <c r="H890"/>
  <c r="J890"/>
  <c r="I499"/>
  <c r="H521"/>
  <c r="J521"/>
  <c r="H499"/>
  <c r="I521"/>
  <c r="J499"/>
  <c r="G851" l="1"/>
  <c r="G850"/>
  <c r="G848"/>
  <c r="G833"/>
  <c r="G832"/>
  <c r="G831"/>
  <c r="G888"/>
  <c r="G887"/>
  <c r="G886"/>
  <c r="G885"/>
  <c r="G884"/>
  <c r="G883"/>
  <c r="G882"/>
  <c r="J806"/>
  <c r="I806"/>
  <c r="H806"/>
  <c r="G805"/>
  <c r="G804"/>
  <c r="G803"/>
  <c r="G802"/>
  <c r="G801"/>
  <c r="G800"/>
  <c r="G799"/>
  <c r="G798"/>
  <c r="G797"/>
  <c r="G796"/>
  <c r="G795"/>
  <c r="G794"/>
  <c r="G793"/>
  <c r="J791"/>
  <c r="I791"/>
  <c r="H791"/>
  <c r="G790"/>
  <c r="G789"/>
  <c r="G788"/>
  <c r="G787"/>
  <c r="J785"/>
  <c r="I785"/>
  <c r="H785"/>
  <c r="G784"/>
  <c r="G783"/>
  <c r="G782"/>
  <c r="G781"/>
  <c r="J779"/>
  <c r="I779"/>
  <c r="H779"/>
  <c r="G778"/>
  <c r="G777"/>
  <c r="G776"/>
  <c r="G775"/>
  <c r="J773"/>
  <c r="J999" s="1"/>
  <c r="I773"/>
  <c r="I999" s="1"/>
  <c r="H773"/>
  <c r="H999" s="1"/>
  <c r="G772"/>
  <c r="G771"/>
  <c r="G770"/>
  <c r="G769"/>
  <c r="G768"/>
  <c r="J766"/>
  <c r="J998" s="1"/>
  <c r="I766"/>
  <c r="I998" s="1"/>
  <c r="H766"/>
  <c r="H998" s="1"/>
  <c r="G765"/>
  <c r="G764"/>
  <c r="G763"/>
  <c r="G762"/>
  <c r="G761"/>
  <c r="G760"/>
  <c r="G759"/>
  <c r="G758"/>
  <c r="G757"/>
  <c r="G756"/>
  <c r="G755"/>
  <c r="G754"/>
  <c r="G753"/>
  <c r="G752"/>
  <c r="G751"/>
  <c r="G750"/>
  <c r="J748"/>
  <c r="J997" s="1"/>
  <c r="I748"/>
  <c r="I997" s="1"/>
  <c r="H748"/>
  <c r="H997" s="1"/>
  <c r="G747"/>
  <c r="G746"/>
  <c r="J742"/>
  <c r="J996" s="1"/>
  <c r="I742"/>
  <c r="I996" s="1"/>
  <c r="H742"/>
  <c r="G741"/>
  <c r="G740"/>
  <c r="G739"/>
  <c r="G738"/>
  <c r="H682"/>
  <c r="H991" s="1"/>
  <c r="H675"/>
  <c r="H990" s="1"/>
  <c r="H657"/>
  <c r="H989" s="1"/>
  <c r="H652"/>
  <c r="H988" s="1"/>
  <c r="H646"/>
  <c r="I726"/>
  <c r="J726"/>
  <c r="H726"/>
  <c r="H706"/>
  <c r="H700"/>
  <c r="H694"/>
  <c r="H688"/>
  <c r="G651"/>
  <c r="G650"/>
  <c r="G649"/>
  <c r="G648"/>
  <c r="I1002" l="1"/>
  <c r="J1002"/>
  <c r="E16" i="16"/>
  <c r="H996" i="5"/>
  <c r="H987"/>
  <c r="J807"/>
  <c r="J1000" s="1"/>
  <c r="H807"/>
  <c r="H815" s="1"/>
  <c r="I807"/>
  <c r="I1000" s="1"/>
  <c r="I727"/>
  <c r="I992" s="1"/>
  <c r="I994" s="1"/>
  <c r="H727"/>
  <c r="H992" s="1"/>
  <c r="J727"/>
  <c r="J992" s="1"/>
  <c r="J994" s="1"/>
  <c r="I1003" l="1"/>
  <c r="J1003"/>
  <c r="H994"/>
  <c r="I815"/>
  <c r="J815"/>
  <c r="I735"/>
  <c r="J735"/>
  <c r="H735"/>
  <c r="H1000"/>
  <c r="H1002" s="1"/>
  <c r="G705"/>
  <c r="G704"/>
  <c r="G703"/>
  <c r="G702"/>
  <c r="G722"/>
  <c r="G721"/>
  <c r="G715"/>
  <c r="G723"/>
  <c r="G724"/>
  <c r="G714"/>
  <c r="G713"/>
  <c r="G712"/>
  <c r="G711"/>
  <c r="G693"/>
  <c r="G692"/>
  <c r="G691"/>
  <c r="G690"/>
  <c r="G725"/>
  <c r="G710"/>
  <c r="G709"/>
  <c r="G708"/>
  <c r="G699"/>
  <c r="G698"/>
  <c r="G697"/>
  <c r="G696"/>
  <c r="G678"/>
  <c r="G679"/>
  <c r="G667"/>
  <c r="G666"/>
  <c r="G665"/>
  <c r="G664"/>
  <c r="G663"/>
  <c r="G662"/>
  <c r="G661"/>
  <c r="G660"/>
  <c r="G659"/>
  <c r="I986" l="1"/>
  <c r="J986"/>
  <c r="H1003"/>
  <c r="D9" i="13"/>
  <c r="D16"/>
  <c r="D25"/>
  <c r="D32"/>
  <c r="Q84" i="9"/>
  <c r="R84"/>
  <c r="P84"/>
  <c r="S65"/>
  <c r="R65"/>
  <c r="Q65"/>
  <c r="D8" i="13" l="1"/>
  <c r="D38"/>
  <c r="A81" i="15"/>
  <c r="AM79"/>
  <c r="AC79"/>
  <c r="Y79"/>
  <c r="V79"/>
  <c r="H79"/>
  <c r="G79" s="1"/>
  <c r="F79"/>
  <c r="AO78"/>
  <c r="AN78"/>
  <c r="AM78"/>
  <c r="AE78"/>
  <c r="AD78"/>
  <c r="AC78"/>
  <c r="AA78"/>
  <c r="Z78"/>
  <c r="Y78"/>
  <c r="X78"/>
  <c r="W78"/>
  <c r="V78"/>
  <c r="S78" s="1"/>
  <c r="H78"/>
  <c r="G78" s="1"/>
  <c r="F78"/>
  <c r="AO77"/>
  <c r="AN77"/>
  <c r="AM77"/>
  <c r="AE77"/>
  <c r="AD77"/>
  <c r="AC77"/>
  <c r="AA77"/>
  <c r="Z77"/>
  <c r="Y77"/>
  <c r="X77"/>
  <c r="W77"/>
  <c r="V77"/>
  <c r="H77"/>
  <c r="G77" s="1"/>
  <c r="F77"/>
  <c r="AO76"/>
  <c r="AN76"/>
  <c r="AM76"/>
  <c r="AE76"/>
  <c r="AD76"/>
  <c r="AC76"/>
  <c r="AA76"/>
  <c r="Z76"/>
  <c r="Y76"/>
  <c r="X76"/>
  <c r="W76"/>
  <c r="V76"/>
  <c r="H76"/>
  <c r="G76" s="1"/>
  <c r="F76"/>
  <c r="AO75"/>
  <c r="AN75"/>
  <c r="AM75"/>
  <c r="AE75"/>
  <c r="AD75"/>
  <c r="AC75"/>
  <c r="AA75"/>
  <c r="Z75"/>
  <c r="Y75"/>
  <c r="X75"/>
  <c r="W75"/>
  <c r="V75"/>
  <c r="H75"/>
  <c r="G75" s="1"/>
  <c r="F75"/>
  <c r="AO74"/>
  <c r="AN74"/>
  <c r="AM74"/>
  <c r="AE74"/>
  <c r="AD74"/>
  <c r="AC74"/>
  <c r="AA74"/>
  <c r="Z74"/>
  <c r="Y74"/>
  <c r="X74"/>
  <c r="W74"/>
  <c r="V74"/>
  <c r="H74"/>
  <c r="G74" s="1"/>
  <c r="F74"/>
  <c r="AO73"/>
  <c r="AN73"/>
  <c r="AM73"/>
  <c r="AE73"/>
  <c r="AD73"/>
  <c r="AC73"/>
  <c r="AA73"/>
  <c r="Z73"/>
  <c r="Y73"/>
  <c r="X73"/>
  <c r="W73"/>
  <c r="V73"/>
  <c r="H73"/>
  <c r="G73" s="1"/>
  <c r="F73"/>
  <c r="AO72"/>
  <c r="AN72"/>
  <c r="AM72"/>
  <c r="AE72"/>
  <c r="AD72"/>
  <c r="AC72"/>
  <c r="AA72"/>
  <c r="Z72"/>
  <c r="Y72"/>
  <c r="X72"/>
  <c r="W72"/>
  <c r="V72"/>
  <c r="H72"/>
  <c r="G72" s="1"/>
  <c r="F72"/>
  <c r="AO71"/>
  <c r="AN71"/>
  <c r="AM71"/>
  <c r="AE71"/>
  <c r="AD71"/>
  <c r="AC71"/>
  <c r="AA71"/>
  <c r="Z71"/>
  <c r="Y71"/>
  <c r="X71"/>
  <c r="W71"/>
  <c r="V71"/>
  <c r="H71"/>
  <c r="G71" s="1"/>
  <c r="AO70"/>
  <c r="AN70"/>
  <c r="AM70"/>
  <c r="AE70"/>
  <c r="AD70"/>
  <c r="AC70"/>
  <c r="AA70"/>
  <c r="Z70"/>
  <c r="Y70"/>
  <c r="X70"/>
  <c r="W70"/>
  <c r="V70"/>
  <c r="H70"/>
  <c r="G70" s="1"/>
  <c r="AU69"/>
  <c r="AT69"/>
  <c r="AS69"/>
  <c r="AR69"/>
  <c r="AQ69"/>
  <c r="AP69"/>
  <c r="J69"/>
  <c r="AO68"/>
  <c r="AN68"/>
  <c r="AM68"/>
  <c r="AU67"/>
  <c r="AT67"/>
  <c r="AS67"/>
  <c r="AR67"/>
  <c r="AQ67"/>
  <c r="AP67"/>
  <c r="L67"/>
  <c r="K67"/>
  <c r="J67"/>
  <c r="F66"/>
  <c r="F65"/>
  <c r="AO64"/>
  <c r="AN64"/>
  <c r="AM64"/>
  <c r="AA64"/>
  <c r="Z64"/>
  <c r="Y64"/>
  <c r="F64"/>
  <c r="F62"/>
  <c r="F61"/>
  <c r="AO60"/>
  <c r="AN60"/>
  <c r="AM60"/>
  <c r="AA60"/>
  <c r="Z60"/>
  <c r="Y60"/>
  <c r="F60"/>
  <c r="AO59"/>
  <c r="AN59"/>
  <c r="AM59"/>
  <c r="F59"/>
  <c r="AO58"/>
  <c r="AN58"/>
  <c r="AM58"/>
  <c r="AA58"/>
  <c r="Z58"/>
  <c r="Y58"/>
  <c r="F58"/>
  <c r="AA57"/>
  <c r="Z57"/>
  <c r="Y57"/>
  <c r="F57"/>
  <c r="N56"/>
  <c r="AO55"/>
  <c r="AN55"/>
  <c r="AM55"/>
  <c r="AH55"/>
  <c r="AE55" s="1"/>
  <c r="AG55"/>
  <c r="W55" s="1"/>
  <c r="AF55"/>
  <c r="V55" s="1"/>
  <c r="AA55"/>
  <c r="Z55"/>
  <c r="Y55"/>
  <c r="M55"/>
  <c r="L55"/>
  <c r="K55"/>
  <c r="I55"/>
  <c r="H55" s="1"/>
  <c r="AO54"/>
  <c r="AN54"/>
  <c r="AM54"/>
  <c r="AH54"/>
  <c r="X54" s="1"/>
  <c r="AG54"/>
  <c r="AD54" s="1"/>
  <c r="AF54"/>
  <c r="AC54" s="1"/>
  <c r="AA54"/>
  <c r="Z54"/>
  <c r="Y54"/>
  <c r="M54"/>
  <c r="L54"/>
  <c r="K54"/>
  <c r="I54"/>
  <c r="H54" s="1"/>
  <c r="AO53"/>
  <c r="AN53"/>
  <c r="AM53"/>
  <c r="AH53"/>
  <c r="AE53" s="1"/>
  <c r="AG53"/>
  <c r="W53" s="1"/>
  <c r="AF53"/>
  <c r="AC53" s="1"/>
  <c r="AA53"/>
  <c r="Z53"/>
  <c r="Y53"/>
  <c r="M53"/>
  <c r="L53"/>
  <c r="K53"/>
  <c r="I53"/>
  <c r="H53" s="1"/>
  <c r="AO52"/>
  <c r="AN52"/>
  <c r="AM52"/>
  <c r="AH52"/>
  <c r="AE52" s="1"/>
  <c r="AG52"/>
  <c r="W52" s="1"/>
  <c r="AF52"/>
  <c r="AC52" s="1"/>
  <c r="AA52"/>
  <c r="Z52"/>
  <c r="Y52"/>
  <c r="M52"/>
  <c r="L52"/>
  <c r="K52"/>
  <c r="I52"/>
  <c r="H52" s="1"/>
  <c r="AU51"/>
  <c r="AT51"/>
  <c r="AS51"/>
  <c r="AR51"/>
  <c r="AQ51"/>
  <c r="AP51"/>
  <c r="AK51"/>
  <c r="AJ51"/>
  <c r="AI51"/>
  <c r="N51"/>
  <c r="J51"/>
  <c r="AO50"/>
  <c r="AN50"/>
  <c r="AM50"/>
  <c r="AA50"/>
  <c r="Z50"/>
  <c r="Y50"/>
  <c r="F50"/>
  <c r="AO49"/>
  <c r="AN49"/>
  <c r="AM49"/>
  <c r="AA49"/>
  <c r="Z49"/>
  <c r="Y49"/>
  <c r="F49"/>
  <c r="AU48"/>
  <c r="AT48"/>
  <c r="AN48" s="1"/>
  <c r="AS48"/>
  <c r="AR48"/>
  <c r="AQ48"/>
  <c r="AP48"/>
  <c r="AK48"/>
  <c r="AJ48"/>
  <c r="AI48"/>
  <c r="N48"/>
  <c r="J48"/>
  <c r="AO46"/>
  <c r="AN46"/>
  <c r="AM46"/>
  <c r="AA46"/>
  <c r="Z46"/>
  <c r="Y46"/>
  <c r="F46"/>
  <c r="AO45"/>
  <c r="AN45"/>
  <c r="AM45"/>
  <c r="AA45"/>
  <c r="Z45"/>
  <c r="Y45"/>
  <c r="F45"/>
  <c r="AO44"/>
  <c r="AN44"/>
  <c r="AM44"/>
  <c r="AA44"/>
  <c r="Z44"/>
  <c r="Y44"/>
  <c r="F44"/>
  <c r="AO43"/>
  <c r="AN43"/>
  <c r="AM43"/>
  <c r="F43"/>
  <c r="AU42"/>
  <c r="AT42"/>
  <c r="AS42"/>
  <c r="AR42"/>
  <c r="AQ42"/>
  <c r="AP42"/>
  <c r="N42"/>
  <c r="J42"/>
  <c r="AO41"/>
  <c r="AN41"/>
  <c r="AM41"/>
  <c r="AE41"/>
  <c r="AD41"/>
  <c r="AC41"/>
  <c r="AA41"/>
  <c r="Z41"/>
  <c r="Y41"/>
  <c r="X41"/>
  <c r="W41"/>
  <c r="V41"/>
  <c r="H41"/>
  <c r="G41" s="1"/>
  <c r="AO40"/>
  <c r="AN40"/>
  <c r="AM40"/>
  <c r="AE40"/>
  <c r="AD40"/>
  <c r="AC40"/>
  <c r="AA40"/>
  <c r="Z40"/>
  <c r="Y40"/>
  <c r="X40"/>
  <c r="W40"/>
  <c r="V40"/>
  <c r="H40"/>
  <c r="G40" s="1"/>
  <c r="AO39"/>
  <c r="AN39"/>
  <c r="AM39"/>
  <c r="AA39"/>
  <c r="Z39"/>
  <c r="Y39"/>
  <c r="AO37"/>
  <c r="AN37"/>
  <c r="AM37"/>
  <c r="AA37"/>
  <c r="Z37"/>
  <c r="Y37"/>
  <c r="F37"/>
  <c r="AO36"/>
  <c r="AN36"/>
  <c r="AM36"/>
  <c r="M36"/>
  <c r="L36"/>
  <c r="K36"/>
  <c r="AO35"/>
  <c r="AN35"/>
  <c r="AM35"/>
  <c r="M35"/>
  <c r="L35"/>
  <c r="K35"/>
  <c r="AO34"/>
  <c r="AN34"/>
  <c r="AM34"/>
  <c r="M34"/>
  <c r="L34"/>
  <c r="K34"/>
  <c r="AO33"/>
  <c r="AN33"/>
  <c r="AM33"/>
  <c r="M33"/>
  <c r="L33"/>
  <c r="K33"/>
  <c r="AO32"/>
  <c r="AN32"/>
  <c r="AM32"/>
  <c r="M32"/>
  <c r="L32"/>
  <c r="K32"/>
  <c r="AO31"/>
  <c r="AN31"/>
  <c r="AM31"/>
  <c r="M31"/>
  <c r="L31"/>
  <c r="K31"/>
  <c r="N30"/>
  <c r="AR29"/>
  <c r="AQ29"/>
  <c r="AQ28" s="1"/>
  <c r="W28" s="1"/>
  <c r="AP29"/>
  <c r="AM29" s="1"/>
  <c r="AE29"/>
  <c r="AD29"/>
  <c r="AC29"/>
  <c r="AA29"/>
  <c r="Z29"/>
  <c r="Y29"/>
  <c r="J29"/>
  <c r="J28" s="1"/>
  <c r="H28" s="1"/>
  <c r="AU28"/>
  <c r="AA28" s="1"/>
  <c r="AT28"/>
  <c r="Z28" s="1"/>
  <c r="AS28"/>
  <c r="AE28"/>
  <c r="AD28"/>
  <c r="AC28"/>
  <c r="AR27"/>
  <c r="AQ27"/>
  <c r="AQ26" s="1"/>
  <c r="AP27"/>
  <c r="AM27" s="1"/>
  <c r="AE27"/>
  <c r="AD27"/>
  <c r="AC27"/>
  <c r="AA27"/>
  <c r="Z27"/>
  <c r="Y27"/>
  <c r="J27"/>
  <c r="H27" s="1"/>
  <c r="G27" s="1"/>
  <c r="AU26"/>
  <c r="AA26" s="1"/>
  <c r="AT26"/>
  <c r="Z26" s="1"/>
  <c r="AS26"/>
  <c r="Y26" s="1"/>
  <c r="AE26"/>
  <c r="AD26"/>
  <c r="AC26"/>
  <c r="AU25"/>
  <c r="AA25" s="1"/>
  <c r="AT25"/>
  <c r="Z25" s="1"/>
  <c r="AS25"/>
  <c r="Y25" s="1"/>
  <c r="AE25"/>
  <c r="AD25"/>
  <c r="AC25"/>
  <c r="AU24"/>
  <c r="AT24"/>
  <c r="AS24"/>
  <c r="AR24"/>
  <c r="AQ24"/>
  <c r="AK24"/>
  <c r="AJ24"/>
  <c r="AI24"/>
  <c r="AH24"/>
  <c r="AF24"/>
  <c r="I24"/>
  <c r="AU23"/>
  <c r="AT23"/>
  <c r="AS23"/>
  <c r="AQ23"/>
  <c r="AP23"/>
  <c r="AK23"/>
  <c r="AJ23"/>
  <c r="AI23"/>
  <c r="AH23"/>
  <c r="J23"/>
  <c r="N22"/>
  <c r="N21" s="1"/>
  <c r="AO19"/>
  <c r="AN19"/>
  <c r="AM19"/>
  <c r="AE19"/>
  <c r="AD19"/>
  <c r="AC19"/>
  <c r="AA19"/>
  <c r="Z19"/>
  <c r="Y19"/>
  <c r="X19"/>
  <c r="W19"/>
  <c r="V19"/>
  <c r="H19"/>
  <c r="G19" s="1"/>
  <c r="AO18"/>
  <c r="AN18"/>
  <c r="AM18"/>
  <c r="AE18"/>
  <c r="AD18"/>
  <c r="AC18"/>
  <c r="AA18"/>
  <c r="Z18"/>
  <c r="Y18"/>
  <c r="X18"/>
  <c r="W18"/>
  <c r="V18"/>
  <c r="S18" s="1"/>
  <c r="H18"/>
  <c r="G18" s="1"/>
  <c r="AO17"/>
  <c r="AN17"/>
  <c r="AM17"/>
  <c r="AE17"/>
  <c r="AD17"/>
  <c r="AC17"/>
  <c r="AA17"/>
  <c r="Z17"/>
  <c r="Y17"/>
  <c r="X17"/>
  <c r="W17"/>
  <c r="V17"/>
  <c r="H17"/>
  <c r="G17" s="1"/>
  <c r="AO16"/>
  <c r="AN16"/>
  <c r="AM16"/>
  <c r="AE16"/>
  <c r="AD16"/>
  <c r="AC16"/>
  <c r="AA16"/>
  <c r="Z16"/>
  <c r="Y16"/>
  <c r="X16"/>
  <c r="W16"/>
  <c r="V16"/>
  <c r="H16"/>
  <c r="G16" s="1"/>
  <c r="AO15"/>
  <c r="AN15"/>
  <c r="AM15"/>
  <c r="AE15"/>
  <c r="AD15"/>
  <c r="AC15"/>
  <c r="AA15"/>
  <c r="Z15"/>
  <c r="Y15"/>
  <c r="X15"/>
  <c r="W15"/>
  <c r="V15"/>
  <c r="H15"/>
  <c r="G15" s="1"/>
  <c r="AO14"/>
  <c r="AN14"/>
  <c r="AM14"/>
  <c r="AE14"/>
  <c r="AD14"/>
  <c r="AC14"/>
  <c r="AA14"/>
  <c r="Z14"/>
  <c r="Y14"/>
  <c r="X14"/>
  <c r="W14"/>
  <c r="V14"/>
  <c r="H14"/>
  <c r="AU13"/>
  <c r="AT13"/>
  <c r="AS13"/>
  <c r="AR13"/>
  <c r="AQ13"/>
  <c r="AP13"/>
  <c r="AK13"/>
  <c r="AJ13"/>
  <c r="AI13"/>
  <c r="AH13"/>
  <c r="X13" s="1"/>
  <c r="AG13"/>
  <c r="AF13"/>
  <c r="N13"/>
  <c r="N9" s="1"/>
  <c r="M13"/>
  <c r="M9" s="1"/>
  <c r="L13"/>
  <c r="K13"/>
  <c r="J13"/>
  <c r="I13"/>
  <c r="AO12"/>
  <c r="AN12"/>
  <c r="AM12"/>
  <c r="AE12"/>
  <c r="AD12"/>
  <c r="AC12"/>
  <c r="AA12"/>
  <c r="Z12"/>
  <c r="Y12"/>
  <c r="X12"/>
  <c r="W12"/>
  <c r="V12"/>
  <c r="H12"/>
  <c r="AO10"/>
  <c r="AN10"/>
  <c r="AM10"/>
  <c r="AE10"/>
  <c r="AD10"/>
  <c r="AC10"/>
  <c r="AA10"/>
  <c r="Z10"/>
  <c r="Y10"/>
  <c r="X10"/>
  <c r="W10"/>
  <c r="V10"/>
  <c r="H10"/>
  <c r="G10" s="1"/>
  <c r="A2"/>
  <c r="L1"/>
  <c r="A81" i="14"/>
  <c r="AM79"/>
  <c r="AC79"/>
  <c r="Y79"/>
  <c r="V79"/>
  <c r="H79"/>
  <c r="G79" s="1"/>
  <c r="F79"/>
  <c r="AO78"/>
  <c r="AN78"/>
  <c r="AM78"/>
  <c r="AE78"/>
  <c r="AD78"/>
  <c r="AC78"/>
  <c r="AA78"/>
  <c r="Z78"/>
  <c r="Y78"/>
  <c r="X78"/>
  <c r="W78"/>
  <c r="V78"/>
  <c r="H78"/>
  <c r="G78" s="1"/>
  <c r="F78"/>
  <c r="AO77"/>
  <c r="AN77"/>
  <c r="AM77"/>
  <c r="AE77"/>
  <c r="AD77"/>
  <c r="AC77"/>
  <c r="AA77"/>
  <c r="Z77"/>
  <c r="Y77"/>
  <c r="X77"/>
  <c r="W77"/>
  <c r="V77"/>
  <c r="H77"/>
  <c r="G77" s="1"/>
  <c r="F77"/>
  <c r="AO76"/>
  <c r="AN76"/>
  <c r="AM76"/>
  <c r="AE76"/>
  <c r="AD76"/>
  <c r="AC76"/>
  <c r="AA76"/>
  <c r="Z76"/>
  <c r="Y76"/>
  <c r="X76"/>
  <c r="W76"/>
  <c r="V76"/>
  <c r="H76"/>
  <c r="G76" s="1"/>
  <c r="F76"/>
  <c r="AO75"/>
  <c r="AN75"/>
  <c r="AM75"/>
  <c r="AE75"/>
  <c r="AD75"/>
  <c r="AC75"/>
  <c r="AA75"/>
  <c r="Z75"/>
  <c r="Y75"/>
  <c r="X75"/>
  <c r="W75"/>
  <c r="V75"/>
  <c r="H75"/>
  <c r="G75" s="1"/>
  <c r="F75"/>
  <c r="AO74"/>
  <c r="AN74"/>
  <c r="AM74"/>
  <c r="AE74"/>
  <c r="AD74"/>
  <c r="AC74"/>
  <c r="AA74"/>
  <c r="Z74"/>
  <c r="Y74"/>
  <c r="X74"/>
  <c r="W74"/>
  <c r="V74"/>
  <c r="H74"/>
  <c r="G74" s="1"/>
  <c r="F74"/>
  <c r="AO73"/>
  <c r="AN73"/>
  <c r="AM73"/>
  <c r="AE73"/>
  <c r="AD73"/>
  <c r="AC73"/>
  <c r="AA73"/>
  <c r="Z73"/>
  <c r="Y73"/>
  <c r="X73"/>
  <c r="W73"/>
  <c r="V73"/>
  <c r="H73"/>
  <c r="G73" s="1"/>
  <c r="F73"/>
  <c r="AO72"/>
  <c r="AN72"/>
  <c r="AM72"/>
  <c r="AE72"/>
  <c r="AD72"/>
  <c r="AC72"/>
  <c r="AA72"/>
  <c r="Z72"/>
  <c r="Y72"/>
  <c r="X72"/>
  <c r="W72"/>
  <c r="V72"/>
  <c r="H72"/>
  <c r="G72" s="1"/>
  <c r="F72"/>
  <c r="AO71"/>
  <c r="AN71"/>
  <c r="AM71"/>
  <c r="AE71"/>
  <c r="AD71"/>
  <c r="AC71"/>
  <c r="AA71"/>
  <c r="Z71"/>
  <c r="Y71"/>
  <c r="X71"/>
  <c r="W71"/>
  <c r="V71"/>
  <c r="H71"/>
  <c r="G71" s="1"/>
  <c r="AO70"/>
  <c r="AN70"/>
  <c r="AM70"/>
  <c r="AE70"/>
  <c r="AD70"/>
  <c r="AC70"/>
  <c r="AA70"/>
  <c r="Z70"/>
  <c r="Y70"/>
  <c r="X70"/>
  <c r="W70"/>
  <c r="V70"/>
  <c r="H70"/>
  <c r="G70" s="1"/>
  <c r="AU69"/>
  <c r="AT69"/>
  <c r="AS69"/>
  <c r="AR69"/>
  <c r="AQ69"/>
  <c r="AP69"/>
  <c r="AM69" s="1"/>
  <c r="J69"/>
  <c r="AO68"/>
  <c r="AN68"/>
  <c r="AM68"/>
  <c r="AU67"/>
  <c r="AT67"/>
  <c r="AS67"/>
  <c r="AR67"/>
  <c r="AQ67"/>
  <c r="AP67"/>
  <c r="AM67" s="1"/>
  <c r="L67"/>
  <c r="K67"/>
  <c r="J67"/>
  <c r="F66"/>
  <c r="F65"/>
  <c r="AO64"/>
  <c r="AN64"/>
  <c r="AM64"/>
  <c r="AA64"/>
  <c r="Z64"/>
  <c r="Y64"/>
  <c r="F64"/>
  <c r="F62"/>
  <c r="F61"/>
  <c r="AO60"/>
  <c r="AN60"/>
  <c r="AM60"/>
  <c r="AA60"/>
  <c r="Z60"/>
  <c r="Y60"/>
  <c r="F60"/>
  <c r="AO59"/>
  <c r="AN59"/>
  <c r="AM59"/>
  <c r="F59"/>
  <c r="AO58"/>
  <c r="AN58"/>
  <c r="AM58"/>
  <c r="AA58"/>
  <c r="Z58"/>
  <c r="Y58"/>
  <c r="F58"/>
  <c r="AA57"/>
  <c r="Z57"/>
  <c r="Y57"/>
  <c r="F57"/>
  <c r="N56"/>
  <c r="AO55"/>
  <c r="AN55"/>
  <c r="AM55"/>
  <c r="AH55"/>
  <c r="AE55" s="1"/>
  <c r="AG55"/>
  <c r="AF55"/>
  <c r="V55" s="1"/>
  <c r="AA55"/>
  <c r="Z55"/>
  <c r="Y55"/>
  <c r="M55"/>
  <c r="L55"/>
  <c r="K55"/>
  <c r="I55"/>
  <c r="H55" s="1"/>
  <c r="AO54"/>
  <c r="AN54"/>
  <c r="AM54"/>
  <c r="AH54"/>
  <c r="X54" s="1"/>
  <c r="AG54"/>
  <c r="AD54" s="1"/>
  <c r="AF54"/>
  <c r="AC54" s="1"/>
  <c r="AA54"/>
  <c r="Z54"/>
  <c r="Y54"/>
  <c r="M54"/>
  <c r="L54"/>
  <c r="K54"/>
  <c r="I54"/>
  <c r="H54" s="1"/>
  <c r="AO53"/>
  <c r="AN53"/>
  <c r="AM53"/>
  <c r="AH53"/>
  <c r="AE53" s="1"/>
  <c r="AG53"/>
  <c r="AD53" s="1"/>
  <c r="AF53"/>
  <c r="AC53" s="1"/>
  <c r="AA53"/>
  <c r="Z53"/>
  <c r="Y53"/>
  <c r="M53"/>
  <c r="L53"/>
  <c r="K53"/>
  <c r="I53"/>
  <c r="H53" s="1"/>
  <c r="AO52"/>
  <c r="AN52"/>
  <c r="AM52"/>
  <c r="AH52"/>
  <c r="AG52"/>
  <c r="W52" s="1"/>
  <c r="AF52"/>
  <c r="AC52" s="1"/>
  <c r="AA52"/>
  <c r="Z52"/>
  <c r="Y52"/>
  <c r="M52"/>
  <c r="L52"/>
  <c r="K52"/>
  <c r="I52"/>
  <c r="H52" s="1"/>
  <c r="AU51"/>
  <c r="AT51"/>
  <c r="AS51"/>
  <c r="AR51"/>
  <c r="AQ51"/>
  <c r="AP51"/>
  <c r="AK51"/>
  <c r="AJ51"/>
  <c r="AI51"/>
  <c r="N51"/>
  <c r="J51"/>
  <c r="AO50"/>
  <c r="AN50"/>
  <c r="AM50"/>
  <c r="AA50"/>
  <c r="Z50"/>
  <c r="Y50"/>
  <c r="F50"/>
  <c r="AO49"/>
  <c r="AN49"/>
  <c r="AM49"/>
  <c r="AA49"/>
  <c r="Z49"/>
  <c r="Y49"/>
  <c r="F49"/>
  <c r="AU48"/>
  <c r="AT48"/>
  <c r="AS48"/>
  <c r="AR48"/>
  <c r="AQ48"/>
  <c r="AP48"/>
  <c r="AK48"/>
  <c r="AJ48"/>
  <c r="AI48"/>
  <c r="N48"/>
  <c r="J48"/>
  <c r="AO46"/>
  <c r="AN46"/>
  <c r="AM46"/>
  <c r="AA46"/>
  <c r="Z46"/>
  <c r="Y46"/>
  <c r="F46"/>
  <c r="AO45"/>
  <c r="AN45"/>
  <c r="AM45"/>
  <c r="AA45"/>
  <c r="Z45"/>
  <c r="Y45"/>
  <c r="F45"/>
  <c r="AO44"/>
  <c r="AN44"/>
  <c r="AM44"/>
  <c r="AA44"/>
  <c r="Z44"/>
  <c r="Y44"/>
  <c r="F44"/>
  <c r="AO43"/>
  <c r="AN43"/>
  <c r="AM43"/>
  <c r="F43"/>
  <c r="AU42"/>
  <c r="AT42"/>
  <c r="AS42"/>
  <c r="AR42"/>
  <c r="AQ42"/>
  <c r="AP42"/>
  <c r="N42"/>
  <c r="J42"/>
  <c r="AO41"/>
  <c r="AN41"/>
  <c r="AM41"/>
  <c r="AE41"/>
  <c r="AD41"/>
  <c r="AC41"/>
  <c r="AA41"/>
  <c r="Z41"/>
  <c r="Y41"/>
  <c r="X41"/>
  <c r="W41"/>
  <c r="V41"/>
  <c r="H41"/>
  <c r="AO40"/>
  <c r="AN40"/>
  <c r="AM40"/>
  <c r="AE40"/>
  <c r="AD40"/>
  <c r="AC40"/>
  <c r="AA40"/>
  <c r="Z40"/>
  <c r="Y40"/>
  <c r="X40"/>
  <c r="W40"/>
  <c r="V40"/>
  <c r="H40"/>
  <c r="G40" s="1"/>
  <c r="AO39"/>
  <c r="AN39"/>
  <c r="AM39"/>
  <c r="AA39"/>
  <c r="Z39"/>
  <c r="Y39"/>
  <c r="AO37"/>
  <c r="AN37"/>
  <c r="AM37"/>
  <c r="AA37"/>
  <c r="Z37"/>
  <c r="Y37"/>
  <c r="F37"/>
  <c r="AO36"/>
  <c r="AN36"/>
  <c r="AM36"/>
  <c r="M36"/>
  <c r="L36"/>
  <c r="K36"/>
  <c r="AO35"/>
  <c r="AN35"/>
  <c r="AM35"/>
  <c r="M35"/>
  <c r="L35"/>
  <c r="K35"/>
  <c r="AO34"/>
  <c r="AN34"/>
  <c r="AM34"/>
  <c r="M34"/>
  <c r="L34"/>
  <c r="K34"/>
  <c r="AO33"/>
  <c r="AN33"/>
  <c r="AM33"/>
  <c r="M33"/>
  <c r="L33"/>
  <c r="K33"/>
  <c r="AO32"/>
  <c r="AN32"/>
  <c r="AM32"/>
  <c r="M32"/>
  <c r="L32"/>
  <c r="K32"/>
  <c r="AO31"/>
  <c r="AN31"/>
  <c r="AM31"/>
  <c r="M31"/>
  <c r="L31"/>
  <c r="K31"/>
  <c r="N30"/>
  <c r="AR29"/>
  <c r="AO29" s="1"/>
  <c r="AQ29"/>
  <c r="AQ28" s="1"/>
  <c r="W28" s="1"/>
  <c r="AP29"/>
  <c r="AM29" s="1"/>
  <c r="AE29"/>
  <c r="AD29"/>
  <c r="AC29"/>
  <c r="AA29"/>
  <c r="Z29"/>
  <c r="Y29"/>
  <c r="J29"/>
  <c r="AU28"/>
  <c r="AA28" s="1"/>
  <c r="AT28"/>
  <c r="Z28" s="1"/>
  <c r="AS28"/>
  <c r="AE28"/>
  <c r="AD28"/>
  <c r="AC28"/>
  <c r="AR27"/>
  <c r="AO27" s="1"/>
  <c r="AQ27"/>
  <c r="W27" s="1"/>
  <c r="AP27"/>
  <c r="AE27"/>
  <c r="AD27"/>
  <c r="AC27"/>
  <c r="AA27"/>
  <c r="Z27"/>
  <c r="Y27"/>
  <c r="J27"/>
  <c r="H27" s="1"/>
  <c r="G27" s="1"/>
  <c r="AU26"/>
  <c r="AA26" s="1"/>
  <c r="AT26"/>
  <c r="Z26" s="1"/>
  <c r="AS26"/>
  <c r="Y26" s="1"/>
  <c r="AE26"/>
  <c r="AD26"/>
  <c r="AC26"/>
  <c r="AU25"/>
  <c r="AA25" s="1"/>
  <c r="AT25"/>
  <c r="Z25" s="1"/>
  <c r="AS25"/>
  <c r="Y25" s="1"/>
  <c r="AE25"/>
  <c r="AD25"/>
  <c r="AC25"/>
  <c r="AU24"/>
  <c r="AT24"/>
  <c r="AS24"/>
  <c r="AR24"/>
  <c r="AQ24"/>
  <c r="AK24"/>
  <c r="AJ24"/>
  <c r="AI24"/>
  <c r="AH24"/>
  <c r="AF24"/>
  <c r="I24"/>
  <c r="AU23"/>
  <c r="AT23"/>
  <c r="AS23"/>
  <c r="AQ23"/>
  <c r="AP23"/>
  <c r="AK23"/>
  <c r="AJ23"/>
  <c r="AI23"/>
  <c r="AH23"/>
  <c r="J23"/>
  <c r="N22"/>
  <c r="N21" s="1"/>
  <c r="AO19"/>
  <c r="AN19"/>
  <c r="AM19"/>
  <c r="AE19"/>
  <c r="AD19"/>
  <c r="AC19"/>
  <c r="AA19"/>
  <c r="Z19"/>
  <c r="Y19"/>
  <c r="X19"/>
  <c r="U19" s="1"/>
  <c r="W19"/>
  <c r="V19"/>
  <c r="H19"/>
  <c r="G19" s="1"/>
  <c r="AO18"/>
  <c r="AN18"/>
  <c r="AM18"/>
  <c r="AE18"/>
  <c r="AD18"/>
  <c r="AC18"/>
  <c r="AA18"/>
  <c r="Z18"/>
  <c r="Y18"/>
  <c r="X18"/>
  <c r="W18"/>
  <c r="V18"/>
  <c r="H18"/>
  <c r="G18" s="1"/>
  <c r="AO17"/>
  <c r="AN17"/>
  <c r="AM17"/>
  <c r="AE17"/>
  <c r="AD17"/>
  <c r="AC17"/>
  <c r="AA17"/>
  <c r="Z17"/>
  <c r="Y17"/>
  <c r="X17"/>
  <c r="W17"/>
  <c r="V17"/>
  <c r="H17"/>
  <c r="G17" s="1"/>
  <c r="AO16"/>
  <c r="AN16"/>
  <c r="AM16"/>
  <c r="AE16"/>
  <c r="AD16"/>
  <c r="AC16"/>
  <c r="AA16"/>
  <c r="Z16"/>
  <c r="Y16"/>
  <c r="X16"/>
  <c r="W16"/>
  <c r="V16"/>
  <c r="H16"/>
  <c r="AO15"/>
  <c r="AN15"/>
  <c r="AM15"/>
  <c r="AE15"/>
  <c r="AD15"/>
  <c r="AC15"/>
  <c r="AA15"/>
  <c r="Z15"/>
  <c r="Y15"/>
  <c r="X15"/>
  <c r="W15"/>
  <c r="V15"/>
  <c r="H15"/>
  <c r="G15" s="1"/>
  <c r="AO14"/>
  <c r="AN14"/>
  <c r="AM14"/>
  <c r="AE14"/>
  <c r="AD14"/>
  <c r="AC14"/>
  <c r="AA14"/>
  <c r="Z14"/>
  <c r="Y14"/>
  <c r="X14"/>
  <c r="W14"/>
  <c r="V14"/>
  <c r="H14"/>
  <c r="AU13"/>
  <c r="AT13"/>
  <c r="AS13"/>
  <c r="AR13"/>
  <c r="AQ13"/>
  <c r="AP13"/>
  <c r="AK13"/>
  <c r="AJ13"/>
  <c r="AI13"/>
  <c r="AH13"/>
  <c r="AG13"/>
  <c r="AF13"/>
  <c r="N13"/>
  <c r="N9" s="1"/>
  <c r="M13"/>
  <c r="L13"/>
  <c r="K13"/>
  <c r="J13"/>
  <c r="I13"/>
  <c r="AO12"/>
  <c r="AN12"/>
  <c r="AM12"/>
  <c r="AE12"/>
  <c r="AD12"/>
  <c r="AC12"/>
  <c r="AA12"/>
  <c r="Z12"/>
  <c r="Y12"/>
  <c r="X12"/>
  <c r="W12"/>
  <c r="V12"/>
  <c r="H12"/>
  <c r="AO10"/>
  <c r="AN10"/>
  <c r="AM10"/>
  <c r="AE10"/>
  <c r="AD10"/>
  <c r="AC10"/>
  <c r="AA10"/>
  <c r="Z10"/>
  <c r="Y10"/>
  <c r="X10"/>
  <c r="W10"/>
  <c r="V10"/>
  <c r="H10"/>
  <c r="G10" s="1"/>
  <c r="M9"/>
  <c r="A2"/>
  <c r="L1"/>
  <c r="Z10" i="11"/>
  <c r="AA10"/>
  <c r="Z12"/>
  <c r="AA12"/>
  <c r="Z14"/>
  <c r="AA14"/>
  <c r="Z15"/>
  <c r="AA15"/>
  <c r="Z16"/>
  <c r="AA16"/>
  <c r="Z17"/>
  <c r="AA17"/>
  <c r="Z18"/>
  <c r="AA18"/>
  <c r="Z19"/>
  <c r="AA19"/>
  <c r="Z27"/>
  <c r="AA27"/>
  <c r="Z29"/>
  <c r="AA29"/>
  <c r="Z37"/>
  <c r="AA37"/>
  <c r="Z39"/>
  <c r="AA39"/>
  <c r="Z40"/>
  <c r="AA40"/>
  <c r="Z41"/>
  <c r="AA41"/>
  <c r="Z44"/>
  <c r="AA44"/>
  <c r="Z45"/>
  <c r="AA45"/>
  <c r="Z46"/>
  <c r="AA46"/>
  <c r="Z49"/>
  <c r="AA49"/>
  <c r="Z50"/>
  <c r="AA50"/>
  <c r="Z52"/>
  <c r="AA52"/>
  <c r="Z53"/>
  <c r="AA53"/>
  <c r="Z54"/>
  <c r="AA54"/>
  <c r="Z55"/>
  <c r="AA55"/>
  <c r="Z57"/>
  <c r="AA57"/>
  <c r="Z58"/>
  <c r="AA58"/>
  <c r="Z60"/>
  <c r="AA60"/>
  <c r="Z64"/>
  <c r="AA64"/>
  <c r="Z70"/>
  <c r="AA70"/>
  <c r="Z71"/>
  <c r="AA71"/>
  <c r="Z72"/>
  <c r="AA72"/>
  <c r="Z73"/>
  <c r="AA73"/>
  <c r="Z74"/>
  <c r="AA74"/>
  <c r="Z75"/>
  <c r="AA75"/>
  <c r="Z76"/>
  <c r="AA76"/>
  <c r="Z77"/>
  <c r="AA77"/>
  <c r="Z78"/>
  <c r="AA78"/>
  <c r="W10"/>
  <c r="X10"/>
  <c r="U10" s="1"/>
  <c r="W12"/>
  <c r="T12" s="1"/>
  <c r="X12"/>
  <c r="U12" s="1"/>
  <c r="W14"/>
  <c r="X14"/>
  <c r="U14" s="1"/>
  <c r="W15"/>
  <c r="T15" s="1"/>
  <c r="X15"/>
  <c r="U15" s="1"/>
  <c r="W16"/>
  <c r="X16"/>
  <c r="U16" s="1"/>
  <c r="W17"/>
  <c r="T17" s="1"/>
  <c r="X17"/>
  <c r="U17" s="1"/>
  <c r="W18"/>
  <c r="X18"/>
  <c r="U18" s="1"/>
  <c r="W19"/>
  <c r="T19" s="1"/>
  <c r="X19"/>
  <c r="U19" s="1"/>
  <c r="W40"/>
  <c r="X40"/>
  <c r="U40" s="1"/>
  <c r="W41"/>
  <c r="X41"/>
  <c r="U41" s="1"/>
  <c r="W70"/>
  <c r="X70"/>
  <c r="W71"/>
  <c r="X71"/>
  <c r="W72"/>
  <c r="X72"/>
  <c r="W73"/>
  <c r="X73"/>
  <c r="W74"/>
  <c r="X74"/>
  <c r="W75"/>
  <c r="X75"/>
  <c r="W76"/>
  <c r="X76"/>
  <c r="W77"/>
  <c r="X77"/>
  <c r="W78"/>
  <c r="X78"/>
  <c r="AN10"/>
  <c r="AO10"/>
  <c r="AN12"/>
  <c r="AO12"/>
  <c r="AN14"/>
  <c r="AO14"/>
  <c r="AN15"/>
  <c r="AO15"/>
  <c r="AN16"/>
  <c r="AO16"/>
  <c r="AN17"/>
  <c r="AO17"/>
  <c r="AN18"/>
  <c r="AO18"/>
  <c r="AN19"/>
  <c r="AO19"/>
  <c r="AN31"/>
  <c r="AO31"/>
  <c r="AN32"/>
  <c r="AO32"/>
  <c r="AN33"/>
  <c r="AO33"/>
  <c r="AN34"/>
  <c r="AO34"/>
  <c r="AN35"/>
  <c r="AO35"/>
  <c r="AN36"/>
  <c r="AO36"/>
  <c r="AN37"/>
  <c r="AO37"/>
  <c r="AN39"/>
  <c r="AO39"/>
  <c r="AN40"/>
  <c r="AO40"/>
  <c r="AN41"/>
  <c r="AO41"/>
  <c r="AN43"/>
  <c r="AO43"/>
  <c r="AN44"/>
  <c r="AO44"/>
  <c r="AN45"/>
  <c r="AO45"/>
  <c r="AN46"/>
  <c r="AO46"/>
  <c r="AN49"/>
  <c r="AO49"/>
  <c r="AN50"/>
  <c r="AO50"/>
  <c r="AN52"/>
  <c r="AO52"/>
  <c r="AN53"/>
  <c r="AO53"/>
  <c r="AN54"/>
  <c r="AO54"/>
  <c r="AN55"/>
  <c r="AO55"/>
  <c r="AN58"/>
  <c r="AO58"/>
  <c r="AN59"/>
  <c r="AO59"/>
  <c r="AN60"/>
  <c r="AO60"/>
  <c r="AN64"/>
  <c r="AO64"/>
  <c r="AN68"/>
  <c r="AO68"/>
  <c r="AN70"/>
  <c r="AO70"/>
  <c r="AN71"/>
  <c r="AO71"/>
  <c r="AN72"/>
  <c r="AO72"/>
  <c r="AN73"/>
  <c r="AO73"/>
  <c r="AN74"/>
  <c r="AO74"/>
  <c r="AN75"/>
  <c r="AO75"/>
  <c r="AN76"/>
  <c r="AO76"/>
  <c r="AN77"/>
  <c r="AO77"/>
  <c r="AN78"/>
  <c r="AO78"/>
  <c r="AT13"/>
  <c r="AU13"/>
  <c r="AT23"/>
  <c r="AU23"/>
  <c r="AT24"/>
  <c r="AU24"/>
  <c r="AT25"/>
  <c r="Z25" s="1"/>
  <c r="AU25"/>
  <c r="AA25" s="1"/>
  <c r="AT26"/>
  <c r="Z26" s="1"/>
  <c r="AU26"/>
  <c r="AA26" s="1"/>
  <c r="AT28"/>
  <c r="Z28" s="1"/>
  <c r="AU28"/>
  <c r="AA28" s="1"/>
  <c r="AT42"/>
  <c r="AU42"/>
  <c r="AT48"/>
  <c r="AU48"/>
  <c r="AT51"/>
  <c r="AU51"/>
  <c r="AT67"/>
  <c r="AU67"/>
  <c r="AT69"/>
  <c r="AU69"/>
  <c r="AQ13"/>
  <c r="AR13"/>
  <c r="AQ23"/>
  <c r="AQ24"/>
  <c r="AR24"/>
  <c r="AQ27"/>
  <c r="W27" s="1"/>
  <c r="AR27"/>
  <c r="AR26" s="1"/>
  <c r="AQ29"/>
  <c r="AQ28" s="1"/>
  <c r="AR29"/>
  <c r="AR28" s="1"/>
  <c r="AQ42"/>
  <c r="AR42"/>
  <c r="AQ48"/>
  <c r="AR48"/>
  <c r="AQ51"/>
  <c r="AR51"/>
  <c r="AQ67"/>
  <c r="AR67"/>
  <c r="AQ69"/>
  <c r="AR69"/>
  <c r="AD10"/>
  <c r="AE10"/>
  <c r="AD12"/>
  <c r="AE12"/>
  <c r="AD14"/>
  <c r="AE14"/>
  <c r="AD15"/>
  <c r="AE15"/>
  <c r="AD16"/>
  <c r="AE16"/>
  <c r="AD17"/>
  <c r="AE17"/>
  <c r="AD18"/>
  <c r="AE18"/>
  <c r="AD19"/>
  <c r="AE19"/>
  <c r="AD25"/>
  <c r="AE25"/>
  <c r="AD26"/>
  <c r="AE26"/>
  <c r="AD27"/>
  <c r="AE27"/>
  <c r="AD28"/>
  <c r="AE28"/>
  <c r="AD29"/>
  <c r="AE29"/>
  <c r="AD40"/>
  <c r="AE40"/>
  <c r="AD41"/>
  <c r="AE41"/>
  <c r="AD70"/>
  <c r="AE70"/>
  <c r="AD71"/>
  <c r="AE71"/>
  <c r="AD72"/>
  <c r="AE72"/>
  <c r="AD73"/>
  <c r="AE73"/>
  <c r="AD74"/>
  <c r="AE74"/>
  <c r="AD75"/>
  <c r="AE75"/>
  <c r="AD76"/>
  <c r="AE76"/>
  <c r="AD77"/>
  <c r="AE77"/>
  <c r="AD78"/>
  <c r="AE78"/>
  <c r="AJ13"/>
  <c r="AK13"/>
  <c r="AA13" s="1"/>
  <c r="AJ23"/>
  <c r="AK23"/>
  <c r="AJ24"/>
  <c r="AK24"/>
  <c r="AJ48"/>
  <c r="AK48"/>
  <c r="AJ51"/>
  <c r="AK51"/>
  <c r="AG13"/>
  <c r="AH13"/>
  <c r="AH23"/>
  <c r="AH24"/>
  <c r="AE24" s="1"/>
  <c r="AG52"/>
  <c r="AD52" s="1"/>
  <c r="AH52"/>
  <c r="X52" s="1"/>
  <c r="U52" s="1"/>
  <c r="AG53"/>
  <c r="AD53" s="1"/>
  <c r="AH53"/>
  <c r="AE53" s="1"/>
  <c r="AG54"/>
  <c r="AD54" s="1"/>
  <c r="AH54"/>
  <c r="AE54" s="1"/>
  <c r="AG55"/>
  <c r="AD55" s="1"/>
  <c r="AH55"/>
  <c r="AE55" s="1"/>
  <c r="V10"/>
  <c r="Y10"/>
  <c r="V12"/>
  <c r="Y12"/>
  <c r="V14"/>
  <c r="Y14"/>
  <c r="V15"/>
  <c r="Y15"/>
  <c r="V16"/>
  <c r="Y16"/>
  <c r="V17"/>
  <c r="Y17"/>
  <c r="V18"/>
  <c r="Y18"/>
  <c r="V19"/>
  <c r="Y19"/>
  <c r="Y27"/>
  <c r="Y29"/>
  <c r="Y37"/>
  <c r="Y39"/>
  <c r="V40"/>
  <c r="Y40"/>
  <c r="V41"/>
  <c r="Y41"/>
  <c r="Y44"/>
  <c r="Y45"/>
  <c r="Y46"/>
  <c r="Y49"/>
  <c r="Y50"/>
  <c r="Y52"/>
  <c r="Y53"/>
  <c r="Y54"/>
  <c r="Y55"/>
  <c r="Y57"/>
  <c r="Y58"/>
  <c r="Y60"/>
  <c r="Y64"/>
  <c r="V70"/>
  <c r="Y70"/>
  <c r="V71"/>
  <c r="Y71"/>
  <c r="V72"/>
  <c r="Y72"/>
  <c r="V73"/>
  <c r="Y73"/>
  <c r="V74"/>
  <c r="Y74"/>
  <c r="V75"/>
  <c r="Y75"/>
  <c r="V76"/>
  <c r="Y76"/>
  <c r="V77"/>
  <c r="Y77"/>
  <c r="V78"/>
  <c r="Y78"/>
  <c r="V79"/>
  <c r="Y79"/>
  <c r="AM10"/>
  <c r="AM12"/>
  <c r="AM14"/>
  <c r="AM15"/>
  <c r="AM16"/>
  <c r="AM17"/>
  <c r="AM18"/>
  <c r="AM19"/>
  <c r="AM31"/>
  <c r="AM32"/>
  <c r="AM33"/>
  <c r="AM34"/>
  <c r="AM35"/>
  <c r="AM36"/>
  <c r="AM37"/>
  <c r="AM39"/>
  <c r="AM40"/>
  <c r="AM41"/>
  <c r="AM43"/>
  <c r="AM44"/>
  <c r="AM45"/>
  <c r="AM46"/>
  <c r="AM49"/>
  <c r="AM50"/>
  <c r="AM52"/>
  <c r="AM53"/>
  <c r="AM54"/>
  <c r="AM55"/>
  <c r="AM58"/>
  <c r="AM59"/>
  <c r="AM60"/>
  <c r="AM64"/>
  <c r="AM68"/>
  <c r="AM70"/>
  <c r="AM71"/>
  <c r="AM72"/>
  <c r="AM73"/>
  <c r="AM74"/>
  <c r="AM75"/>
  <c r="AM76"/>
  <c r="AM77"/>
  <c r="AM78"/>
  <c r="AM79"/>
  <c r="AC10"/>
  <c r="AC12"/>
  <c r="AC14"/>
  <c r="AC15"/>
  <c r="AC16"/>
  <c r="AC17"/>
  <c r="AC18"/>
  <c r="AC19"/>
  <c r="AC25"/>
  <c r="AC26"/>
  <c r="AC27"/>
  <c r="AC28"/>
  <c r="AC29"/>
  <c r="AC40"/>
  <c r="AC41"/>
  <c r="AC70"/>
  <c r="AC71"/>
  <c r="AC72"/>
  <c r="AC73"/>
  <c r="AC74"/>
  <c r="AC75"/>
  <c r="AC76"/>
  <c r="AC77"/>
  <c r="AC78"/>
  <c r="AS24"/>
  <c r="AS23"/>
  <c r="AP29"/>
  <c r="AM29" s="1"/>
  <c r="AP27"/>
  <c r="AM27" s="1"/>
  <c r="AP23"/>
  <c r="AC79"/>
  <c r="F79"/>
  <c r="F78"/>
  <c r="F77"/>
  <c r="F76"/>
  <c r="F75"/>
  <c r="F74"/>
  <c r="F73"/>
  <c r="F72"/>
  <c r="F66"/>
  <c r="F65"/>
  <c r="F64"/>
  <c r="F62"/>
  <c r="F61"/>
  <c r="F60"/>
  <c r="F59"/>
  <c r="F58"/>
  <c r="F57"/>
  <c r="AI51"/>
  <c r="F50"/>
  <c r="F49"/>
  <c r="AI48"/>
  <c r="F46"/>
  <c r="F45"/>
  <c r="F44"/>
  <c r="F43"/>
  <c r="F37"/>
  <c r="AI13"/>
  <c r="AF54"/>
  <c r="AC54" s="1"/>
  <c r="AF52"/>
  <c r="AC52" s="1"/>
  <c r="AI24"/>
  <c r="AF24"/>
  <c r="AI23"/>
  <c r="AF55"/>
  <c r="AC55" s="1"/>
  <c r="AF53"/>
  <c r="AC53" s="1"/>
  <c r="AS69"/>
  <c r="AP69"/>
  <c r="AS67"/>
  <c r="AP67"/>
  <c r="AS51"/>
  <c r="AP51"/>
  <c r="AS48"/>
  <c r="AP48"/>
  <c r="AS42"/>
  <c r="AP42"/>
  <c r="AS28"/>
  <c r="Y28" s="1"/>
  <c r="AS25"/>
  <c r="Y25" s="1"/>
  <c r="AS13"/>
  <c r="AP13"/>
  <c r="AF13"/>
  <c r="AM51" i="14" l="1"/>
  <c r="Y48"/>
  <c r="AA51" i="11"/>
  <c r="U10" i="14"/>
  <c r="T12"/>
  <c r="H13"/>
  <c r="AQ26"/>
  <c r="AN26" s="1"/>
  <c r="N47" i="15"/>
  <c r="N20" s="1"/>
  <c r="AO48"/>
  <c r="AN51"/>
  <c r="Y48"/>
  <c r="U15" i="14"/>
  <c r="T16"/>
  <c r="AM48" i="15"/>
  <c r="U54"/>
  <c r="K51"/>
  <c r="T19" i="14"/>
  <c r="U12" i="15"/>
  <c r="V13" i="11"/>
  <c r="AC13" i="14"/>
  <c r="T15"/>
  <c r="U10" i="15"/>
  <c r="T55"/>
  <c r="T40" i="14"/>
  <c r="AN67"/>
  <c r="N47"/>
  <c r="N20" s="1"/>
  <c r="K51"/>
  <c r="AO67"/>
  <c r="T74"/>
  <c r="U76"/>
  <c r="U19" i="15"/>
  <c r="AM51"/>
  <c r="AN67"/>
  <c r="T74"/>
  <c r="T76"/>
  <c r="AO69" i="11"/>
  <c r="AO51"/>
  <c r="AO42"/>
  <c r="T77"/>
  <c r="T75"/>
  <c r="T73"/>
  <c r="T71"/>
  <c r="Y51" i="15"/>
  <c r="Z48"/>
  <c r="S14" i="11"/>
  <c r="AO13"/>
  <c r="T14" i="14"/>
  <c r="U17"/>
  <c r="S18"/>
  <c r="R18" s="1"/>
  <c r="T77"/>
  <c r="T14" i="15"/>
  <c r="T15"/>
  <c r="U17"/>
  <c r="T19"/>
  <c r="AO42"/>
  <c r="S18" i="11"/>
  <c r="AN69"/>
  <c r="S15" i="14"/>
  <c r="T41"/>
  <c r="Y51"/>
  <c r="L51"/>
  <c r="U74"/>
  <c r="U14" i="15"/>
  <c r="S16"/>
  <c r="S40"/>
  <c r="AM69"/>
  <c r="S73"/>
  <c r="U74"/>
  <c r="T78"/>
  <c r="S75" i="11"/>
  <c r="S71"/>
  <c r="AO67"/>
  <c r="AN13"/>
  <c r="Z48"/>
  <c r="AD13" i="14"/>
  <c r="AA13"/>
  <c r="U18"/>
  <c r="U41"/>
  <c r="AM42"/>
  <c r="Z51"/>
  <c r="AN51"/>
  <c r="M51"/>
  <c r="U54"/>
  <c r="AN69"/>
  <c r="U70"/>
  <c r="T73"/>
  <c r="U78"/>
  <c r="T10" i="15"/>
  <c r="V13"/>
  <c r="Z13"/>
  <c r="AO13"/>
  <c r="U15"/>
  <c r="T16"/>
  <c r="T17"/>
  <c r="U76"/>
  <c r="S77"/>
  <c r="U78"/>
  <c r="AA48" i="11"/>
  <c r="AO13" i="14"/>
  <c r="U14"/>
  <c r="T18"/>
  <c r="U40"/>
  <c r="T76"/>
  <c r="T78"/>
  <c r="T12" i="15"/>
  <c r="AN42"/>
  <c r="Z51"/>
  <c r="T70"/>
  <c r="S71"/>
  <c r="U72"/>
  <c r="Z51" i="11"/>
  <c r="Z13"/>
  <c r="AN13" i="14"/>
  <c r="AM48"/>
  <c r="AE13" i="15"/>
  <c r="Y13"/>
  <c r="T53"/>
  <c r="AM67"/>
  <c r="S74"/>
  <c r="U75"/>
  <c r="S19" i="11"/>
  <c r="S15"/>
  <c r="S12"/>
  <c r="T78"/>
  <c r="T76"/>
  <c r="T74"/>
  <c r="T17" i="14"/>
  <c r="AO42"/>
  <c r="S71"/>
  <c r="S73"/>
  <c r="U75"/>
  <c r="S77"/>
  <c r="AM13" i="15"/>
  <c r="AN13"/>
  <c r="U41"/>
  <c r="AM42"/>
  <c r="AO51"/>
  <c r="T52"/>
  <c r="S70"/>
  <c r="T75"/>
  <c r="X13" i="11"/>
  <c r="U13" s="1"/>
  <c r="AE13"/>
  <c r="AN67"/>
  <c r="AN48"/>
  <c r="T18"/>
  <c r="T16"/>
  <c r="T14"/>
  <c r="T10"/>
  <c r="S10" i="14"/>
  <c r="R10" s="1"/>
  <c r="U12"/>
  <c r="X13"/>
  <c r="S16"/>
  <c r="R16" s="1"/>
  <c r="S40"/>
  <c r="Z48"/>
  <c r="AN48"/>
  <c r="AO51"/>
  <c r="T52"/>
  <c r="AO69"/>
  <c r="U71"/>
  <c r="U73"/>
  <c r="S75"/>
  <c r="U77"/>
  <c r="S12" i="15"/>
  <c r="R12" s="1"/>
  <c r="AD13"/>
  <c r="T18"/>
  <c r="AN69"/>
  <c r="U70"/>
  <c r="T71"/>
  <c r="T73"/>
  <c r="T77"/>
  <c r="AD13" i="11"/>
  <c r="AN51"/>
  <c r="AN42"/>
  <c r="U77"/>
  <c r="U75"/>
  <c r="U73"/>
  <c r="U71"/>
  <c r="U78"/>
  <c r="U76"/>
  <c r="U74"/>
  <c r="S70" i="14"/>
  <c r="T72"/>
  <c r="T75"/>
  <c r="H13" i="15"/>
  <c r="S15"/>
  <c r="R15" s="1"/>
  <c r="U16"/>
  <c r="S17"/>
  <c r="R17" s="1"/>
  <c r="S19"/>
  <c r="R19" s="1"/>
  <c r="T41"/>
  <c r="AO67"/>
  <c r="AO69"/>
  <c r="S72"/>
  <c r="S75"/>
  <c r="S76"/>
  <c r="U77"/>
  <c r="Y13" i="14"/>
  <c r="AE13"/>
  <c r="G54" i="15"/>
  <c r="T70" i="14"/>
  <c r="U72"/>
  <c r="S14" i="15"/>
  <c r="U71"/>
  <c r="U73"/>
  <c r="S12" i="14"/>
  <c r="R12" s="1"/>
  <c r="S14"/>
  <c r="R14" s="1"/>
  <c r="T40" i="11"/>
  <c r="T27" i="14"/>
  <c r="T71"/>
  <c r="R18" i="15"/>
  <c r="T72"/>
  <c r="V53"/>
  <c r="S53" s="1"/>
  <c r="R53" s="1"/>
  <c r="R40" i="14"/>
  <c r="G16"/>
  <c r="AO28" i="11"/>
  <c r="AN24" i="14"/>
  <c r="U72" i="11"/>
  <c r="U70"/>
  <c r="R15" i="14"/>
  <c r="R40" i="15"/>
  <c r="T28" i="14"/>
  <c r="U40" i="15"/>
  <c r="S76" i="11"/>
  <c r="S72"/>
  <c r="AA48" i="14"/>
  <c r="J26" i="15"/>
  <c r="H26" s="1"/>
  <c r="G26" s="1"/>
  <c r="AN24" i="11"/>
  <c r="T28" i="15"/>
  <c r="AA51"/>
  <c r="AA51" i="14"/>
  <c r="R16" i="15"/>
  <c r="V27"/>
  <c r="S27" s="1"/>
  <c r="R27" s="1"/>
  <c r="S41"/>
  <c r="R41" s="1"/>
  <c r="AA48"/>
  <c r="AE23" i="11"/>
  <c r="AA23" i="14"/>
  <c r="AO24" i="11"/>
  <c r="AH22" i="14"/>
  <c r="AH21" s="1"/>
  <c r="Z24"/>
  <c r="X27" i="15"/>
  <c r="U27" s="1"/>
  <c r="AO27"/>
  <c r="AR26"/>
  <c r="AO26" s="1"/>
  <c r="AR25"/>
  <c r="AO25" s="1"/>
  <c r="AE52" i="14"/>
  <c r="AH51"/>
  <c r="X51" s="1"/>
  <c r="AO29" i="15"/>
  <c r="AR28"/>
  <c r="AO28" s="1"/>
  <c r="X29"/>
  <c r="U29" s="1"/>
  <c r="W55" i="14"/>
  <c r="T55" s="1"/>
  <c r="AD55"/>
  <c r="AU22"/>
  <c r="AU21" s="1"/>
  <c r="X55"/>
  <c r="U55" s="1"/>
  <c r="AH22" i="15"/>
  <c r="AH21" s="1"/>
  <c r="T72" i="11"/>
  <c r="T70"/>
  <c r="Y24" i="14"/>
  <c r="AC55" i="15"/>
  <c r="AO24" i="14"/>
  <c r="AR26"/>
  <c r="X26" s="1"/>
  <c r="U26" s="1"/>
  <c r="AA23" i="15"/>
  <c r="AS22"/>
  <c r="AS21" s="1"/>
  <c r="AQ22"/>
  <c r="AQ21" s="1"/>
  <c r="AU22"/>
  <c r="AU21" s="1"/>
  <c r="H29"/>
  <c r="G29" s="1"/>
  <c r="I51"/>
  <c r="H51" s="1"/>
  <c r="X52"/>
  <c r="U52" s="1"/>
  <c r="X53"/>
  <c r="U53" s="1"/>
  <c r="AD53"/>
  <c r="W54"/>
  <c r="T54" s="1"/>
  <c r="V29" i="14"/>
  <c r="S29" s="1"/>
  <c r="Z23" i="15"/>
  <c r="AN28"/>
  <c r="V54"/>
  <c r="S54" s="1"/>
  <c r="R54" s="1"/>
  <c r="AA23" i="11"/>
  <c r="AS22" i="14"/>
  <c r="AS21" s="1"/>
  <c r="W53"/>
  <c r="T53" s="1"/>
  <c r="AC55"/>
  <c r="Y23" i="15"/>
  <c r="AK22"/>
  <c r="AH51"/>
  <c r="X51" s="1"/>
  <c r="J26" i="14"/>
  <c r="H26" s="1"/>
  <c r="G26" s="1"/>
  <c r="Y23"/>
  <c r="AN23"/>
  <c r="X24"/>
  <c r="X27"/>
  <c r="U27" s="1"/>
  <c r="AP28"/>
  <c r="V28" s="1"/>
  <c r="J25"/>
  <c r="H25" s="1"/>
  <c r="G25" s="1"/>
  <c r="W54"/>
  <c r="T54" s="1"/>
  <c r="AN23" i="15"/>
  <c r="AO24"/>
  <c r="J25"/>
  <c r="H25" s="1"/>
  <c r="G25" s="1"/>
  <c r="X55"/>
  <c r="U55" s="1"/>
  <c r="M51"/>
  <c r="L51"/>
  <c r="G55"/>
  <c r="G53"/>
  <c r="G52" i="14"/>
  <c r="T27" i="11"/>
  <c r="AQ22" i="14"/>
  <c r="AJ22"/>
  <c r="AJ21" s="1"/>
  <c r="AM23"/>
  <c r="AT22"/>
  <c r="AT21" s="1"/>
  <c r="J28"/>
  <c r="H28" s="1"/>
  <c r="G28" s="1"/>
  <c r="H29"/>
  <c r="W29"/>
  <c r="T29" s="1"/>
  <c r="I51"/>
  <c r="H51" s="1"/>
  <c r="X52"/>
  <c r="U52" s="1"/>
  <c r="X53"/>
  <c r="U53" s="1"/>
  <c r="V54"/>
  <c r="S54" s="1"/>
  <c r="R54" s="1"/>
  <c r="AE23" i="15"/>
  <c r="Z24"/>
  <c r="AN24"/>
  <c r="AP28"/>
  <c r="V28" s="1"/>
  <c r="V29"/>
  <c r="S29" s="1"/>
  <c r="AE23" i="14"/>
  <c r="AN28"/>
  <c r="AA24" i="15"/>
  <c r="AT22"/>
  <c r="T41" i="11"/>
  <c r="AK22" i="14"/>
  <c r="AK21" s="1"/>
  <c r="AE54"/>
  <c r="X24" i="15"/>
  <c r="AE24"/>
  <c r="Y24"/>
  <c r="W27"/>
  <c r="T27" s="1"/>
  <c r="AE54"/>
  <c r="S55"/>
  <c r="R55" s="1"/>
  <c r="AD55"/>
  <c r="W26"/>
  <c r="T26" s="1"/>
  <c r="AN26"/>
  <c r="G13"/>
  <c r="AD52"/>
  <c r="AG51"/>
  <c r="AP25"/>
  <c r="AP26"/>
  <c r="W13"/>
  <c r="AC24"/>
  <c r="S10"/>
  <c r="R10" s="1"/>
  <c r="AA13"/>
  <c r="U13" s="1"/>
  <c r="U18"/>
  <c r="AJ22"/>
  <c r="AM23"/>
  <c r="W29"/>
  <c r="T29" s="1"/>
  <c r="T40"/>
  <c r="R14"/>
  <c r="G14"/>
  <c r="G28"/>
  <c r="AN27"/>
  <c r="AQ25"/>
  <c r="AF51"/>
  <c r="V52"/>
  <c r="S52" s="1"/>
  <c r="R52" s="1"/>
  <c r="G52"/>
  <c r="AC13"/>
  <c r="AI22"/>
  <c r="Y28"/>
  <c r="AN29"/>
  <c r="G54" i="14"/>
  <c r="AP25"/>
  <c r="AP26"/>
  <c r="AD52"/>
  <c r="AG51"/>
  <c r="G53"/>
  <c r="W13"/>
  <c r="V13"/>
  <c r="Z13"/>
  <c r="S17"/>
  <c r="R17" s="1"/>
  <c r="AC24"/>
  <c r="AM27"/>
  <c r="AR28"/>
  <c r="G41"/>
  <c r="S41"/>
  <c r="R41" s="1"/>
  <c r="AN42"/>
  <c r="G55"/>
  <c r="S55"/>
  <c r="R55" s="1"/>
  <c r="S72"/>
  <c r="S74"/>
  <c r="S76"/>
  <c r="S78"/>
  <c r="G13"/>
  <c r="G14"/>
  <c r="AN27"/>
  <c r="AQ25"/>
  <c r="AF51"/>
  <c r="V52"/>
  <c r="S52" s="1"/>
  <c r="R52" s="1"/>
  <c r="T10"/>
  <c r="AM13"/>
  <c r="U16"/>
  <c r="S19"/>
  <c r="R19" s="1"/>
  <c r="AI22"/>
  <c r="Z23"/>
  <c r="AA24"/>
  <c r="AE24"/>
  <c r="AR25"/>
  <c r="V27"/>
  <c r="S27" s="1"/>
  <c r="R27" s="1"/>
  <c r="Y28"/>
  <c r="X29"/>
  <c r="U29" s="1"/>
  <c r="AN29"/>
  <c r="AO48"/>
  <c r="V53"/>
  <c r="S53" s="1"/>
  <c r="R53" s="1"/>
  <c r="AO48" i="11"/>
  <c r="AO26"/>
  <c r="W13"/>
  <c r="T13" s="1"/>
  <c r="S78"/>
  <c r="S74"/>
  <c r="S70"/>
  <c r="S17"/>
  <c r="AN28"/>
  <c r="Z23"/>
  <c r="W54"/>
  <c r="T54" s="1"/>
  <c r="X26"/>
  <c r="U26" s="1"/>
  <c r="Z24"/>
  <c r="AA24"/>
  <c r="W52"/>
  <c r="T52" s="1"/>
  <c r="W28"/>
  <c r="T28" s="1"/>
  <c r="X54"/>
  <c r="U54" s="1"/>
  <c r="W55"/>
  <c r="T55" s="1"/>
  <c r="W53"/>
  <c r="T53" s="1"/>
  <c r="W29"/>
  <c r="T29" s="1"/>
  <c r="X28"/>
  <c r="U28" s="1"/>
  <c r="X24"/>
  <c r="X55"/>
  <c r="U55" s="1"/>
  <c r="X53"/>
  <c r="U53" s="1"/>
  <c r="X29"/>
  <c r="U29" s="1"/>
  <c r="X27"/>
  <c r="U27" s="1"/>
  <c r="AQ25"/>
  <c r="AN29"/>
  <c r="AO27"/>
  <c r="AN23"/>
  <c r="AN27"/>
  <c r="AO29"/>
  <c r="AT22"/>
  <c r="AT21" s="1"/>
  <c r="AQ22"/>
  <c r="S16"/>
  <c r="S40"/>
  <c r="S77"/>
  <c r="S73"/>
  <c r="S41"/>
  <c r="AQ26"/>
  <c r="AU22"/>
  <c r="AU21" s="1"/>
  <c r="Y51"/>
  <c r="AR25"/>
  <c r="Y48"/>
  <c r="AM13"/>
  <c r="Y13"/>
  <c r="S13" s="1"/>
  <c r="AH51"/>
  <c r="AE52"/>
  <c r="Y23"/>
  <c r="Y24"/>
  <c r="AG51"/>
  <c r="AJ22"/>
  <c r="AK22"/>
  <c r="AH22"/>
  <c r="V54"/>
  <c r="S54" s="1"/>
  <c r="V52"/>
  <c r="S52" s="1"/>
  <c r="V55"/>
  <c r="S55" s="1"/>
  <c r="V53"/>
  <c r="S53" s="1"/>
  <c r="V29"/>
  <c r="S29" s="1"/>
  <c r="V27"/>
  <c r="S27" s="1"/>
  <c r="AM42"/>
  <c r="AM51"/>
  <c r="AM69"/>
  <c r="AM48"/>
  <c r="AM67"/>
  <c r="AC13"/>
  <c r="AC24"/>
  <c r="AM23"/>
  <c r="AI22"/>
  <c r="AP28"/>
  <c r="V28" s="1"/>
  <c r="S28" s="1"/>
  <c r="AP26"/>
  <c r="V26" s="1"/>
  <c r="AS22"/>
  <c r="AS21" s="1"/>
  <c r="AF51"/>
  <c r="V51" s="1"/>
  <c r="AP25"/>
  <c r="V25" s="1"/>
  <c r="S25" s="1"/>
  <c r="AS26"/>
  <c r="Y26" s="1"/>
  <c r="G603" i="5"/>
  <c r="G602"/>
  <c r="G601"/>
  <c r="G599"/>
  <c r="G594"/>
  <c r="G592"/>
  <c r="G590"/>
  <c r="F191"/>
  <c r="F190"/>
  <c r="U13" i="14" l="1"/>
  <c r="W26"/>
  <c r="T26" s="1"/>
  <c r="S13"/>
  <c r="R13" s="1"/>
  <c r="S13" i="15"/>
  <c r="R13" s="1"/>
  <c r="G51" i="14"/>
  <c r="T13" i="15"/>
  <c r="T13" i="14"/>
  <c r="U51" i="15"/>
  <c r="AE22" i="14"/>
  <c r="U51"/>
  <c r="X26" i="15"/>
  <c r="U26" s="1"/>
  <c r="R29" i="14"/>
  <c r="X25" i="15"/>
  <c r="U25" s="1"/>
  <c r="AE51" i="14"/>
  <c r="AE22" i="15"/>
  <c r="X28"/>
  <c r="U28" s="1"/>
  <c r="R29"/>
  <c r="U24"/>
  <c r="I23"/>
  <c r="AF23" i="14"/>
  <c r="I23"/>
  <c r="AF23" i="11"/>
  <c r="AF23" i="15"/>
  <c r="AG24" i="14"/>
  <c r="AG24" i="15"/>
  <c r="AG24" i="11"/>
  <c r="J24" i="15"/>
  <c r="AP24" i="14"/>
  <c r="AP24" i="11"/>
  <c r="AP24" i="15"/>
  <c r="J24" i="14"/>
  <c r="AO26"/>
  <c r="U24"/>
  <c r="AA22"/>
  <c r="AG23" i="15"/>
  <c r="AG23" i="11"/>
  <c r="AG23" i="14"/>
  <c r="Z21"/>
  <c r="S28" i="15"/>
  <c r="R28" s="1"/>
  <c r="G51"/>
  <c r="AM28"/>
  <c r="G29" i="14"/>
  <c r="AA22" i="15"/>
  <c r="AM28" i="14"/>
  <c r="S28"/>
  <c r="R28" s="1"/>
  <c r="AE51" i="15"/>
  <c r="AK21"/>
  <c r="AE21" s="1"/>
  <c r="AT21"/>
  <c r="AN21" s="1"/>
  <c r="AN22"/>
  <c r="AN22" i="14"/>
  <c r="AQ21"/>
  <c r="AN21" s="1"/>
  <c r="Z22"/>
  <c r="AI21" i="15"/>
  <c r="Y22"/>
  <c r="V25"/>
  <c r="S25" s="1"/>
  <c r="R25" s="1"/>
  <c r="AM25"/>
  <c r="W25"/>
  <c r="T25" s="1"/>
  <c r="AN25"/>
  <c r="AJ21"/>
  <c r="Z22"/>
  <c r="V26"/>
  <c r="S26" s="1"/>
  <c r="R26" s="1"/>
  <c r="AM26"/>
  <c r="W51"/>
  <c r="T51" s="1"/>
  <c r="AD51"/>
  <c r="AC51"/>
  <c r="V51"/>
  <c r="S51" s="1"/>
  <c r="R51" s="1"/>
  <c r="AA21" i="14"/>
  <c r="AO25"/>
  <c r="X25"/>
  <c r="U25" s="1"/>
  <c r="W25"/>
  <c r="T25" s="1"/>
  <c r="AN25"/>
  <c r="W51"/>
  <c r="T51" s="1"/>
  <c r="AD51"/>
  <c r="V25"/>
  <c r="S25" s="1"/>
  <c r="R25" s="1"/>
  <c r="AM25"/>
  <c r="AC51"/>
  <c r="V51"/>
  <c r="S51" s="1"/>
  <c r="R51" s="1"/>
  <c r="V26"/>
  <c r="S26" s="1"/>
  <c r="R26" s="1"/>
  <c r="AM26"/>
  <c r="AI21"/>
  <c r="Y22"/>
  <c r="X28"/>
  <c r="U28" s="1"/>
  <c r="AO28"/>
  <c r="AE21"/>
  <c r="U24" i="11"/>
  <c r="AK21"/>
  <c r="AA21" s="1"/>
  <c r="AA22"/>
  <c r="AE51"/>
  <c r="X51"/>
  <c r="U51" s="1"/>
  <c r="AD51"/>
  <c r="W51"/>
  <c r="T51" s="1"/>
  <c r="AN26"/>
  <c r="W26"/>
  <c r="T26" s="1"/>
  <c r="AN25"/>
  <c r="W25"/>
  <c r="T25" s="1"/>
  <c r="AJ21"/>
  <c r="Z21" s="1"/>
  <c r="Z22"/>
  <c r="AO25"/>
  <c r="X25"/>
  <c r="U25" s="1"/>
  <c r="AQ21"/>
  <c r="AN22"/>
  <c r="S51"/>
  <c r="S26"/>
  <c r="AH21"/>
  <c r="AE22"/>
  <c r="Y22"/>
  <c r="AM25"/>
  <c r="AC51"/>
  <c r="AM28"/>
  <c r="AI21"/>
  <c r="Y21" s="1"/>
  <c r="AM26"/>
  <c r="AA21" i="15" l="1"/>
  <c r="AD23"/>
  <c r="W23"/>
  <c r="T23" s="1"/>
  <c r="AG22"/>
  <c r="V24" i="14"/>
  <c r="S24" s="1"/>
  <c r="AM24"/>
  <c r="AP22"/>
  <c r="I22"/>
  <c r="I21" s="1"/>
  <c r="H23"/>
  <c r="W23"/>
  <c r="T23" s="1"/>
  <c r="AD23"/>
  <c r="AG22"/>
  <c r="AM24" i="15"/>
  <c r="V24"/>
  <c r="S24" s="1"/>
  <c r="AP22"/>
  <c r="AD24" i="11"/>
  <c r="W24"/>
  <c r="T24" s="1"/>
  <c r="V23" i="15"/>
  <c r="S23" s="1"/>
  <c r="AC23"/>
  <c r="AF22"/>
  <c r="I22"/>
  <c r="I21" s="1"/>
  <c r="H23"/>
  <c r="H24" i="14"/>
  <c r="J22"/>
  <c r="H24" i="15"/>
  <c r="J22"/>
  <c r="AC23" i="14"/>
  <c r="V23"/>
  <c r="S23" s="1"/>
  <c r="AF22"/>
  <c r="W24"/>
  <c r="T24" s="1"/>
  <c r="AD24"/>
  <c r="AD23" i="11"/>
  <c r="W23"/>
  <c r="T23" s="1"/>
  <c r="AG22"/>
  <c r="V24"/>
  <c r="S24" s="1"/>
  <c r="AP22"/>
  <c r="AM24"/>
  <c r="W24" i="15"/>
  <c r="T24" s="1"/>
  <c r="AD24"/>
  <c r="AC23" i="11"/>
  <c r="V23"/>
  <c r="S23" s="1"/>
  <c r="AF22"/>
  <c r="Z21" i="15"/>
  <c r="Y21"/>
  <c r="Y21" i="14"/>
  <c r="AE21" i="11"/>
  <c r="AN21"/>
  <c r="A2"/>
  <c r="R23" i="14" l="1"/>
  <c r="AM22"/>
  <c r="AP21"/>
  <c r="J21"/>
  <c r="H22"/>
  <c r="AD22"/>
  <c r="AG21"/>
  <c r="W22"/>
  <c r="T22" s="1"/>
  <c r="W22" i="15"/>
  <c r="T22" s="1"/>
  <c r="AD22"/>
  <c r="AG21"/>
  <c r="AR23" i="11"/>
  <c r="AR23" i="14"/>
  <c r="AR23" i="15"/>
  <c r="AF21" i="11"/>
  <c r="V22"/>
  <c r="S22" s="1"/>
  <c r="AC22"/>
  <c r="W22"/>
  <c r="T22" s="1"/>
  <c r="AG21"/>
  <c r="AD22"/>
  <c r="J21" i="15"/>
  <c r="H22"/>
  <c r="R23"/>
  <c r="R24"/>
  <c r="R24" i="14"/>
  <c r="AP21" i="15"/>
  <c r="AM22"/>
  <c r="AM22" i="11"/>
  <c r="AP21"/>
  <c r="V22" i="15"/>
  <c r="S22" s="1"/>
  <c r="AC22"/>
  <c r="AF21"/>
  <c r="AC22" i="14"/>
  <c r="V22"/>
  <c r="S22" s="1"/>
  <c r="AF21"/>
  <c r="G176" i="5"/>
  <c r="R22" i="14" l="1"/>
  <c r="AO23" i="15"/>
  <c r="X23"/>
  <c r="U23" s="1"/>
  <c r="AR22"/>
  <c r="W21" i="11"/>
  <c r="T21" s="1"/>
  <c r="AD21"/>
  <c r="AC21"/>
  <c r="V21"/>
  <c r="S21" s="1"/>
  <c r="W21" i="15"/>
  <c r="T21" s="1"/>
  <c r="AD21"/>
  <c r="AM21" i="14"/>
  <c r="V21"/>
  <c r="S21" s="1"/>
  <c r="AC21"/>
  <c r="H21" i="15"/>
  <c r="AR22" i="14"/>
  <c r="AO23"/>
  <c r="X23"/>
  <c r="U23" s="1"/>
  <c r="V21" i="15"/>
  <c r="S21" s="1"/>
  <c r="AC21"/>
  <c r="AM21" i="11"/>
  <c r="AD21" i="14"/>
  <c r="W21"/>
  <c r="T21" s="1"/>
  <c r="AM21" i="15"/>
  <c r="AR22" i="11"/>
  <c r="X23"/>
  <c r="U23" s="1"/>
  <c r="AO23"/>
  <c r="H21" i="14"/>
  <c r="R22" i="15"/>
  <c r="S10" i="11"/>
  <c r="I129" i="5"/>
  <c r="I130" s="1"/>
  <c r="J129"/>
  <c r="J130" s="1"/>
  <c r="H129"/>
  <c r="H130" s="1"/>
  <c r="R21" i="14" l="1"/>
  <c r="AQ38"/>
  <c r="AT38" i="15"/>
  <c r="AQ38" i="11"/>
  <c r="AQ38" i="15"/>
  <c r="AT38" i="14"/>
  <c r="AT38" i="11"/>
  <c r="AO22"/>
  <c r="X22"/>
  <c r="U22" s="1"/>
  <c r="AR21"/>
  <c r="AU38" i="14"/>
  <c r="AR38" i="11"/>
  <c r="AU38" i="15"/>
  <c r="AU38" i="11"/>
  <c r="AR38" i="15"/>
  <c r="AR38" i="14"/>
  <c r="J38" i="11"/>
  <c r="AS38" i="15"/>
  <c r="AS38" i="11"/>
  <c r="AP38"/>
  <c r="AS38" i="14"/>
  <c r="J38" i="15"/>
  <c r="AP38"/>
  <c r="J38" i="14"/>
  <c r="AP38"/>
  <c r="X22" i="15"/>
  <c r="U22" s="1"/>
  <c r="AO22"/>
  <c r="AR21"/>
  <c r="AO22" i="14"/>
  <c r="AR21"/>
  <c r="X22"/>
  <c r="U22" s="1"/>
  <c r="R21" i="15"/>
  <c r="AS30" i="11" l="1"/>
  <c r="Y38"/>
  <c r="AA38" i="14"/>
  <c r="AU30"/>
  <c r="Z38" i="15"/>
  <c r="AT30"/>
  <c r="AO21"/>
  <c r="X21"/>
  <c r="U21" s="1"/>
  <c r="AM38" i="11"/>
  <c r="AP30"/>
  <c r="AR30" i="14"/>
  <c r="AO38"/>
  <c r="AR30" i="11"/>
  <c r="AO38"/>
  <c r="AO21" i="14"/>
  <c r="X21"/>
  <c r="U21" s="1"/>
  <c r="J30" i="15"/>
  <c r="Y38"/>
  <c r="AS30"/>
  <c r="AU30" i="11"/>
  <c r="AA38"/>
  <c r="AO21"/>
  <c r="X21"/>
  <c r="U21" s="1"/>
  <c r="AT30" i="14"/>
  <c r="Z38"/>
  <c r="AQ30"/>
  <c r="AN38"/>
  <c r="AM38" i="15"/>
  <c r="AP30"/>
  <c r="AR30"/>
  <c r="AO38"/>
  <c r="AT30" i="11"/>
  <c r="Z38"/>
  <c r="J30" i="14"/>
  <c r="AQ30" i="11"/>
  <c r="AN38"/>
  <c r="AM38" i="14"/>
  <c r="AP30"/>
  <c r="Y38"/>
  <c r="AS30"/>
  <c r="AA38" i="15"/>
  <c r="AU30"/>
  <c r="AN38"/>
  <c r="AQ30"/>
  <c r="G263" i="7"/>
  <c r="AO30" i="14" l="1"/>
  <c r="AO30" i="11"/>
  <c r="AO30" i="15"/>
  <c r="AM30" i="11"/>
  <c r="AN30" i="15"/>
  <c r="AM30"/>
  <c r="AN30" i="14"/>
  <c r="AM30"/>
  <c r="AN30" i="11"/>
  <c r="G670" i="5"/>
  <c r="G669"/>
  <c r="G668"/>
  <c r="G127" i="7"/>
  <c r="F83"/>
  <c r="F240" i="5"/>
  <c r="G338" i="7"/>
  <c r="G337"/>
  <c r="G336"/>
  <c r="G340"/>
  <c r="G339"/>
  <c r="G335"/>
  <c r="I379" i="5"/>
  <c r="J379"/>
  <c r="H379"/>
  <c r="I366"/>
  <c r="J366"/>
  <c r="H366"/>
  <c r="G358"/>
  <c r="G357"/>
  <c r="G356"/>
  <c r="G362"/>
  <c r="G361"/>
  <c r="G373"/>
  <c r="G372"/>
  <c r="G371"/>
  <c r="G370"/>
  <c r="G369"/>
  <c r="G378"/>
  <c r="G377"/>
  <c r="G376"/>
  <c r="G375"/>
  <c r="G374"/>
  <c r="G368"/>
  <c r="G365"/>
  <c r="G364"/>
  <c r="G363"/>
  <c r="G360"/>
  <c r="G359"/>
  <c r="F192"/>
  <c r="F193"/>
  <c r="F194"/>
  <c r="F197"/>
  <c r="F257"/>
  <c r="F256"/>
  <c r="F255"/>
  <c r="F253"/>
  <c r="G268"/>
  <c r="G267"/>
  <c r="AT61" i="15" l="1"/>
  <c r="AT61" i="14"/>
  <c r="AT61" i="11"/>
  <c r="AU61" i="14"/>
  <c r="AU61" i="11"/>
  <c r="AU61" i="15"/>
  <c r="AQ61" i="14"/>
  <c r="AQ61" i="15"/>
  <c r="AQ61" i="11"/>
  <c r="AR61" i="15"/>
  <c r="AR61" i="14"/>
  <c r="AR61" i="11"/>
  <c r="J61" i="15"/>
  <c r="J61" i="14"/>
  <c r="AP61" i="11"/>
  <c r="AP61" i="15"/>
  <c r="AP61" i="14"/>
  <c r="AS61"/>
  <c r="AS61" i="15"/>
  <c r="AS61" i="11"/>
  <c r="J61"/>
  <c r="D39" i="13"/>
  <c r="J67" i="11"/>
  <c r="K67"/>
  <c r="L67"/>
  <c r="J69"/>
  <c r="P120" i="9"/>
  <c r="P121"/>
  <c r="P122"/>
  <c r="P123"/>
  <c r="P124"/>
  <c r="P125"/>
  <c r="P126"/>
  <c r="P127"/>
  <c r="P128"/>
  <c r="P129"/>
  <c r="P130"/>
  <c r="P131"/>
  <c r="P132"/>
  <c r="P133"/>
  <c r="Q120"/>
  <c r="R120"/>
  <c r="Q121"/>
  <c r="R121"/>
  <c r="Q122"/>
  <c r="R122"/>
  <c r="Q123"/>
  <c r="R123"/>
  <c r="Q124"/>
  <c r="R124"/>
  <c r="Q125"/>
  <c r="R125"/>
  <c r="Q126"/>
  <c r="R126"/>
  <c r="Q127"/>
  <c r="R127"/>
  <c r="Q128"/>
  <c r="R128"/>
  <c r="Q129"/>
  <c r="R129"/>
  <c r="Q130"/>
  <c r="R130"/>
  <c r="Q131"/>
  <c r="R131"/>
  <c r="Q132"/>
  <c r="R132"/>
  <c r="Q133"/>
  <c r="R133"/>
  <c r="J29" i="11"/>
  <c r="J27"/>
  <c r="L49" i="5"/>
  <c r="M49"/>
  <c r="K49"/>
  <c r="L46"/>
  <c r="M46"/>
  <c r="K46"/>
  <c r="J47"/>
  <c r="I47"/>
  <c r="H47"/>
  <c r="L39"/>
  <c r="M39"/>
  <c r="K39"/>
  <c r="I40"/>
  <c r="I28" i="6" s="1"/>
  <c r="I29" s="1"/>
  <c r="J40" i="5"/>
  <c r="J28" i="6" s="1"/>
  <c r="J29" s="1"/>
  <c r="H40" i="5"/>
  <c r="H28" i="6" s="1"/>
  <c r="H29" s="1"/>
  <c r="K48" i="9" l="1"/>
  <c r="H31" i="6"/>
  <c r="H32" s="1"/>
  <c r="L48" i="9"/>
  <c r="I31" i="6"/>
  <c r="I32" s="1"/>
  <c r="M48" i="9"/>
  <c r="J31" i="6"/>
  <c r="J32" s="1"/>
  <c r="AM61" i="11"/>
  <c r="AO61" i="14"/>
  <c r="AM61"/>
  <c r="AN61" i="11"/>
  <c r="AO61" i="15"/>
  <c r="AN61" i="14"/>
  <c r="AM61" i="15"/>
  <c r="AO61" i="11"/>
  <c r="AN61" i="15"/>
  <c r="H27" i="11"/>
  <c r="J28"/>
  <c r="J26"/>
  <c r="H29"/>
  <c r="J25"/>
  <c r="G276" i="7"/>
  <c r="G275"/>
  <c r="G271"/>
  <c r="G269"/>
  <c r="G268"/>
  <c r="G267"/>
  <c r="G266"/>
  <c r="G264"/>
  <c r="G262"/>
  <c r="G261"/>
  <c r="G260"/>
  <c r="G258"/>
  <c r="G257"/>
  <c r="G256"/>
  <c r="G255"/>
  <c r="G254"/>
  <c r="G238"/>
  <c r="G237"/>
  <c r="G681" i="5"/>
  <c r="G680"/>
  <c r="G644"/>
  <c r="G643"/>
  <c r="G642"/>
  <c r="G598"/>
  <c r="G545"/>
  <c r="G530"/>
  <c r="G425"/>
  <c r="G424"/>
  <c r="G423"/>
  <c r="G413"/>
  <c r="G394"/>
  <c r="G396"/>
  <c r="G395"/>
  <c r="G387"/>
  <c r="G386"/>
  <c r="G301"/>
  <c r="G298"/>
  <c r="G297"/>
  <c r="G295"/>
  <c r="G294"/>
  <c r="F196"/>
  <c r="N30" i="11"/>
  <c r="J30"/>
  <c r="N42"/>
  <c r="J42"/>
  <c r="I114" i="5"/>
  <c r="J114"/>
  <c r="H114"/>
  <c r="J123"/>
  <c r="I123"/>
  <c r="H123"/>
  <c r="J118"/>
  <c r="I118"/>
  <c r="H118"/>
  <c r="L232" i="9"/>
  <c r="N56" i="11"/>
  <c r="I123" i="8"/>
  <c r="I13" i="6" s="1"/>
  <c r="J123" i="8"/>
  <c r="J13" i="6" s="1"/>
  <c r="H123" i="8"/>
  <c r="G122"/>
  <c r="G121"/>
  <c r="G120"/>
  <c r="G119"/>
  <c r="G118"/>
  <c r="H195" i="5"/>
  <c r="I195"/>
  <c r="J195"/>
  <c r="I188"/>
  <c r="J188"/>
  <c r="H188"/>
  <c r="J201"/>
  <c r="I201"/>
  <c r="H201"/>
  <c r="M68" i="15" l="1"/>
  <c r="M68" i="14"/>
  <c r="AG68"/>
  <c r="AG68" i="11"/>
  <c r="AG68" i="15"/>
  <c r="AH68" i="14"/>
  <c r="AH68" i="15"/>
  <c r="AH68" i="11"/>
  <c r="AJ68"/>
  <c r="AJ68" i="15"/>
  <c r="AJ68" i="14"/>
  <c r="AK68"/>
  <c r="AK68" i="15"/>
  <c r="AK68" i="11"/>
  <c r="AI68" i="15"/>
  <c r="AI68" i="14"/>
  <c r="AI68" i="11"/>
  <c r="AF68" i="15"/>
  <c r="AF68" i="11"/>
  <c r="AF68" i="14"/>
  <c r="G27" i="11"/>
  <c r="R27"/>
  <c r="G29"/>
  <c r="R29"/>
  <c r="H28"/>
  <c r="H26"/>
  <c r="H25"/>
  <c r="H13" i="6"/>
  <c r="M68" i="11"/>
  <c r="M67" s="1"/>
  <c r="I202" i="5"/>
  <c r="L70" i="9" s="1"/>
  <c r="H406" i="5"/>
  <c r="I124"/>
  <c r="J202"/>
  <c r="M70" i="9" s="1"/>
  <c r="J124" i="5"/>
  <c r="H124"/>
  <c r="H202"/>
  <c r="M182" i="9"/>
  <c r="L182"/>
  <c r="K182"/>
  <c r="M178"/>
  <c r="L178"/>
  <c r="K178"/>
  <c r="D69" i="13"/>
  <c r="D58"/>
  <c r="D52"/>
  <c r="G228" i="5"/>
  <c r="G229"/>
  <c r="G230"/>
  <c r="G686"/>
  <c r="G687"/>
  <c r="Q115" i="9"/>
  <c r="R115"/>
  <c r="P115"/>
  <c r="L203"/>
  <c r="M203"/>
  <c r="K203"/>
  <c r="L83"/>
  <c r="M83"/>
  <c r="K83"/>
  <c r="H5" i="6"/>
  <c r="H83" s="1"/>
  <c r="E252" i="10"/>
  <c r="E249"/>
  <c r="I260" i="5"/>
  <c r="J260"/>
  <c r="H260"/>
  <c r="I254"/>
  <c r="J254"/>
  <c r="H254"/>
  <c r="I181" i="9" l="1"/>
  <c r="I185"/>
  <c r="I180"/>
  <c r="I184"/>
  <c r="I179"/>
  <c r="I183"/>
  <c r="M67" i="14"/>
  <c r="M67" i="15"/>
  <c r="AI59"/>
  <c r="AI69" s="1"/>
  <c r="Y69" s="1"/>
  <c r="AI59" i="11"/>
  <c r="AI69" s="1"/>
  <c r="Y69" s="1"/>
  <c r="AI59" i="14"/>
  <c r="AI69" s="1"/>
  <c r="Y69" s="1"/>
  <c r="AF62" i="11"/>
  <c r="AF62" i="15"/>
  <c r="AF62" i="14"/>
  <c r="I131" i="5"/>
  <c r="L51" i="9" s="1"/>
  <c r="L50" s="1"/>
  <c r="AG38" i="14"/>
  <c r="AG38" i="11"/>
  <c r="AG38" i="15"/>
  <c r="AF67" i="14"/>
  <c r="AC68"/>
  <c r="V68"/>
  <c r="Y68"/>
  <c r="AI67"/>
  <c r="Y67" s="1"/>
  <c r="AA68"/>
  <c r="AK67"/>
  <c r="AA67" s="1"/>
  <c r="AH67" i="11"/>
  <c r="AE68"/>
  <c r="X68"/>
  <c r="AH59" i="15"/>
  <c r="AH69" s="1"/>
  <c r="AH59" i="14"/>
  <c r="AH69" s="1"/>
  <c r="AH59" i="11"/>
  <c r="AJ59"/>
  <c r="AJ69" s="1"/>
  <c r="Z69" s="1"/>
  <c r="AJ59" i="15"/>
  <c r="AJ69" s="1"/>
  <c r="Z69" s="1"/>
  <c r="AJ59" i="14"/>
  <c r="AJ69" s="1"/>
  <c r="Z69" s="1"/>
  <c r="AI67" i="11"/>
  <c r="Y67" s="1"/>
  <c r="Y68"/>
  <c r="AA68" i="15"/>
  <c r="AK67"/>
  <c r="AJ67" i="11"/>
  <c r="Z67" s="1"/>
  <c r="Z68"/>
  <c r="AG67" i="15"/>
  <c r="W68"/>
  <c r="AD68"/>
  <c r="H131" i="5"/>
  <c r="AF38" i="14"/>
  <c r="I38"/>
  <c r="H38" s="1"/>
  <c r="AF38" i="15"/>
  <c r="I38"/>
  <c r="H38" s="1"/>
  <c r="AF38" i="11"/>
  <c r="V68"/>
  <c r="AF67"/>
  <c r="AC68"/>
  <c r="AI67" i="15"/>
  <c r="Y67" s="1"/>
  <c r="Y68"/>
  <c r="Z68" i="14"/>
  <c r="AJ67"/>
  <c r="Z67" s="1"/>
  <c r="X68" i="15"/>
  <c r="AE68"/>
  <c r="AH67"/>
  <c r="X67" s="1"/>
  <c r="W68" i="14"/>
  <c r="AD68"/>
  <c r="AG67"/>
  <c r="AG59"/>
  <c r="AG69" s="1"/>
  <c r="AG59" i="11"/>
  <c r="AG69" s="1"/>
  <c r="AG59" i="15"/>
  <c r="AG69" s="1"/>
  <c r="I68" i="11"/>
  <c r="I67" s="1"/>
  <c r="H67" s="1"/>
  <c r="I68" i="14"/>
  <c r="I68" i="15"/>
  <c r="AG67" i="11"/>
  <c r="AD68"/>
  <c r="W68"/>
  <c r="AF59"/>
  <c r="AF69" s="1"/>
  <c r="AF59" i="15"/>
  <c r="I59"/>
  <c r="H59" s="1"/>
  <c r="AF59" i="14"/>
  <c r="AF69" s="1"/>
  <c r="I59"/>
  <c r="H59" s="1"/>
  <c r="AK59"/>
  <c r="AK59" i="15"/>
  <c r="AK59" i="11"/>
  <c r="AK69" s="1"/>
  <c r="AA69" s="1"/>
  <c r="J131" i="5"/>
  <c r="M51" i="9" s="1"/>
  <c r="M50" s="1"/>
  <c r="AH38" i="15"/>
  <c r="AH38" i="11"/>
  <c r="AH38" i="14"/>
  <c r="V68" i="15"/>
  <c r="AF67"/>
  <c r="AC68"/>
  <c r="AK67" i="11"/>
  <c r="AA67" s="1"/>
  <c r="AA68"/>
  <c r="Z68" i="15"/>
  <c r="AJ67"/>
  <c r="Z67" s="1"/>
  <c r="X68" i="14"/>
  <c r="AH67"/>
  <c r="AE68"/>
  <c r="G28" i="11"/>
  <c r="R28"/>
  <c r="G25"/>
  <c r="R25"/>
  <c r="G26"/>
  <c r="R26"/>
  <c r="I38"/>
  <c r="H38" s="1"/>
  <c r="I43" i="6"/>
  <c r="I46" s="1"/>
  <c r="I12"/>
  <c r="J12"/>
  <c r="K70" i="9"/>
  <c r="H12" i="6"/>
  <c r="J43"/>
  <c r="J46" s="1"/>
  <c r="H43"/>
  <c r="H46" s="1"/>
  <c r="G433" i="5"/>
  <c r="G432"/>
  <c r="K51" i="9" l="1"/>
  <c r="K50" s="1"/>
  <c r="U68" i="14"/>
  <c r="T68"/>
  <c r="U68" i="15"/>
  <c r="S68" i="11"/>
  <c r="T68"/>
  <c r="S68" i="15"/>
  <c r="W69" i="14"/>
  <c r="T69" s="1"/>
  <c r="AD69"/>
  <c r="W69" i="15"/>
  <c r="T69" s="1"/>
  <c r="AD69"/>
  <c r="AE38"/>
  <c r="X38"/>
  <c r="U38" s="1"/>
  <c r="AC59"/>
  <c r="V59"/>
  <c r="V69" i="11"/>
  <c r="S69" s="1"/>
  <c r="AC69"/>
  <c r="AE59"/>
  <c r="X59"/>
  <c r="Y59" i="15"/>
  <c r="AE38" i="11"/>
  <c r="X38"/>
  <c r="U38" s="1"/>
  <c r="AA59" i="15"/>
  <c r="H68" i="14"/>
  <c r="G68" s="1"/>
  <c r="I67"/>
  <c r="H67" s="1"/>
  <c r="I69"/>
  <c r="H69" s="1"/>
  <c r="Z59" i="11"/>
  <c r="V69" i="14"/>
  <c r="S69" s="1"/>
  <c r="AC69"/>
  <c r="AD38"/>
  <c r="W38"/>
  <c r="T38" s="1"/>
  <c r="AE67"/>
  <c r="X67"/>
  <c r="U67" s="1"/>
  <c r="AE38"/>
  <c r="X38"/>
  <c r="U38" s="1"/>
  <c r="AA59" i="11"/>
  <c r="V59" i="14"/>
  <c r="AC59"/>
  <c r="H68" i="15"/>
  <c r="G68" s="1"/>
  <c r="I69"/>
  <c r="H69" s="1"/>
  <c r="I67"/>
  <c r="H67" s="1"/>
  <c r="AD59" i="11"/>
  <c r="W59"/>
  <c r="X69" i="15"/>
  <c r="AC38" i="11"/>
  <c r="V38"/>
  <c r="S38" s="1"/>
  <c r="R38" s="1"/>
  <c r="AC38" i="14"/>
  <c r="V38"/>
  <c r="S38" s="1"/>
  <c r="R38" s="1"/>
  <c r="Z59" i="15"/>
  <c r="X59"/>
  <c r="AE59"/>
  <c r="AE67" i="11"/>
  <c r="X67"/>
  <c r="U67" s="1"/>
  <c r="AD38"/>
  <c r="W38"/>
  <c r="T38" s="1"/>
  <c r="Y59" i="14"/>
  <c r="AF69" i="15"/>
  <c r="AK69"/>
  <c r="AA69" s="1"/>
  <c r="AH69" i="11"/>
  <c r="H68"/>
  <c r="V67" i="15"/>
  <c r="S67" s="1"/>
  <c r="AC67"/>
  <c r="AA59" i="14"/>
  <c r="W69" i="11"/>
  <c r="T69" s="1"/>
  <c r="AD69"/>
  <c r="AD67" i="14"/>
  <c r="W67"/>
  <c r="T67" s="1"/>
  <c r="AC38" i="15"/>
  <c r="V38"/>
  <c r="S38" s="1"/>
  <c r="R38" s="1"/>
  <c r="AE67"/>
  <c r="AA67"/>
  <c r="U67" s="1"/>
  <c r="V67" i="14"/>
  <c r="S67" s="1"/>
  <c r="AC67"/>
  <c r="W59"/>
  <c r="AD59"/>
  <c r="V67" i="11"/>
  <c r="S67" s="1"/>
  <c r="R67" s="1"/>
  <c r="AC67"/>
  <c r="G38" i="15"/>
  <c r="AD67"/>
  <c r="W67"/>
  <c r="T67" s="1"/>
  <c r="Y59" i="11"/>
  <c r="X69" i="14"/>
  <c r="V59" i="11"/>
  <c r="AC59"/>
  <c r="AD67"/>
  <c r="W67"/>
  <c r="T67" s="1"/>
  <c r="W59" i="15"/>
  <c r="AD59"/>
  <c r="G38" i="14"/>
  <c r="Z59"/>
  <c r="X59"/>
  <c r="AE59"/>
  <c r="AD38" i="15"/>
  <c r="W38"/>
  <c r="T38" s="1"/>
  <c r="U68" i="11"/>
  <c r="AK69" i="14"/>
  <c r="AA69" s="1"/>
  <c r="T68" i="15"/>
  <c r="S68" i="14"/>
  <c r="G67" i="11"/>
  <c r="G38"/>
  <c r="P51" i="9" l="1"/>
  <c r="T59" i="11"/>
  <c r="R68" i="14"/>
  <c r="R68" i="11"/>
  <c r="U59" i="15"/>
  <c r="R69" i="14"/>
  <c r="U59"/>
  <c r="T59" i="15"/>
  <c r="G68" i="11"/>
  <c r="P70" i="9" s="1"/>
  <c r="S59" i="14"/>
  <c r="R59" s="1"/>
  <c r="S59" i="15"/>
  <c r="R59" s="1"/>
  <c r="V69"/>
  <c r="S69" s="1"/>
  <c r="R69" s="1"/>
  <c r="AC69"/>
  <c r="G67"/>
  <c r="R67"/>
  <c r="S59" i="11"/>
  <c r="U69" i="14"/>
  <c r="U69" i="15"/>
  <c r="G67" i="14"/>
  <c r="R67"/>
  <c r="X69" i="11"/>
  <c r="U69" s="1"/>
  <c r="AE69"/>
  <c r="U59"/>
  <c r="AE69" i="15"/>
  <c r="T59" i="14"/>
  <c r="AE69"/>
  <c r="R68" i="15"/>
  <c r="P50" i="9"/>
  <c r="B190"/>
  <c r="K160" l="1"/>
  <c r="L160"/>
  <c r="M160"/>
  <c r="N160"/>
  <c r="L118"/>
  <c r="M118"/>
  <c r="N118"/>
  <c r="K118"/>
  <c r="L88" l="1"/>
  <c r="M88"/>
  <c r="K88"/>
  <c r="G509" i="5" l="1"/>
  <c r="G671" l="1"/>
  <c r="G239" i="7"/>
  <c r="G240"/>
  <c r="G241"/>
  <c r="G227" i="8"/>
  <c r="E582" i="5" l="1"/>
  <c r="G536"/>
  <c r="G535"/>
  <c r="G534"/>
  <c r="G480"/>
  <c r="G232"/>
  <c r="G672" l="1"/>
  <c r="G673"/>
  <c r="L58" i="9" l="1"/>
  <c r="M58"/>
  <c r="K58"/>
  <c r="L53"/>
  <c r="L49" s="1"/>
  <c r="M53"/>
  <c r="M49" s="1"/>
  <c r="K53"/>
  <c r="M37"/>
  <c r="L37"/>
  <c r="M40"/>
  <c r="L40"/>
  <c r="K49" l="1"/>
  <c r="L39"/>
  <c r="M39"/>
  <c r="M33"/>
  <c r="L33"/>
  <c r="M28" l="1"/>
  <c r="L28"/>
  <c r="L1" i="11" l="1"/>
  <c r="I253" i="8" l="1"/>
  <c r="F65" i="16" s="1"/>
  <c r="J253" i="8"/>
  <c r="G65" i="16" s="1"/>
  <c r="D4" i="8"/>
  <c r="C7"/>
  <c r="I338" i="5" l="1"/>
  <c r="I354" s="1"/>
  <c r="J338"/>
  <c r="J354" s="1"/>
  <c r="H338"/>
  <c r="H354" s="1"/>
  <c r="D4" i="7"/>
  <c r="AK61" i="15" l="1"/>
  <c r="AK61" i="14"/>
  <c r="AK61" i="11"/>
  <c r="AI61" i="14"/>
  <c r="AI61" i="15"/>
  <c r="AI61" i="11"/>
  <c r="AJ61" i="15"/>
  <c r="AJ61" i="11"/>
  <c r="AJ61" i="14"/>
  <c r="J96" i="5"/>
  <c r="I96"/>
  <c r="H96"/>
  <c r="K94"/>
  <c r="J92"/>
  <c r="I92"/>
  <c r="H92"/>
  <c r="I67"/>
  <c r="J67"/>
  <c r="H67"/>
  <c r="I71"/>
  <c r="J71"/>
  <c r="H71"/>
  <c r="K69"/>
  <c r="AA61" i="15" l="1"/>
  <c r="AH34" i="14"/>
  <c r="AH34" i="11"/>
  <c r="AH34" i="15"/>
  <c r="AK35" i="14"/>
  <c r="AA35" s="1"/>
  <c r="AK35" i="15"/>
  <c r="AA35" s="1"/>
  <c r="AK35" i="11"/>
  <c r="AA35" s="1"/>
  <c r="AF34" i="14"/>
  <c r="AF34" i="15"/>
  <c r="I34" i="14"/>
  <c r="H34" s="1"/>
  <c r="G34" s="1"/>
  <c r="AF34" i="11"/>
  <c r="I34" i="15"/>
  <c r="H34" s="1"/>
  <c r="G34" s="1"/>
  <c r="AH35" i="14"/>
  <c r="AH35" i="15"/>
  <c r="AH35" i="11"/>
  <c r="AG34" i="15"/>
  <c r="AG34" i="11"/>
  <c r="AG34" i="14"/>
  <c r="Z61"/>
  <c r="Y61" i="15"/>
  <c r="AF35"/>
  <c r="AF35" i="11"/>
  <c r="AF35" i="14"/>
  <c r="AK34" i="11"/>
  <c r="AA34" s="1"/>
  <c r="AK34" i="15"/>
  <c r="AA34" s="1"/>
  <c r="AK34" i="14"/>
  <c r="AA34" s="1"/>
  <c r="Y61" i="11"/>
  <c r="AA61" i="14"/>
  <c r="AJ34" i="15"/>
  <c r="Z34" s="1"/>
  <c r="AJ34" i="14"/>
  <c r="Z34" s="1"/>
  <c r="AJ34" i="11"/>
  <c r="Z34" s="1"/>
  <c r="AJ35" i="15"/>
  <c r="AJ35" i="11"/>
  <c r="Z35" s="1"/>
  <c r="AJ35" i="14"/>
  <c r="Z35" s="1"/>
  <c r="Z61" i="15"/>
  <c r="AA61" i="11"/>
  <c r="AG35" i="14"/>
  <c r="AG35" i="11"/>
  <c r="AG35" i="15"/>
  <c r="W35" s="1"/>
  <c r="AI34"/>
  <c r="Y34" s="1"/>
  <c r="AI34" i="14"/>
  <c r="Y34" s="1"/>
  <c r="AI34" i="11"/>
  <c r="Y34" s="1"/>
  <c r="AI35" i="15"/>
  <c r="Y35" s="1"/>
  <c r="AI35" i="11"/>
  <c r="Y35" s="1"/>
  <c r="I35" i="15"/>
  <c r="H35" s="1"/>
  <c r="AI35" i="14"/>
  <c r="Y35" s="1"/>
  <c r="I35"/>
  <c r="H35" s="1"/>
  <c r="Z61" i="11"/>
  <c r="Y61" i="14"/>
  <c r="J87" i="6"/>
  <c r="I87"/>
  <c r="V35" i="11" l="1"/>
  <c r="S35" s="1"/>
  <c r="AC35"/>
  <c r="W34" i="15"/>
  <c r="T34" s="1"/>
  <c r="AD34"/>
  <c r="AC34" i="14"/>
  <c r="V34"/>
  <c r="S34" s="1"/>
  <c r="R34" s="1"/>
  <c r="AE34" i="15"/>
  <c r="X34"/>
  <c r="U34" s="1"/>
  <c r="G35" i="14"/>
  <c r="AC35"/>
  <c r="V35"/>
  <c r="S35" s="1"/>
  <c r="R35" s="1"/>
  <c r="AD34" i="11"/>
  <c r="W34"/>
  <c r="T34" s="1"/>
  <c r="AE35" i="14"/>
  <c r="X35"/>
  <c r="U35" s="1"/>
  <c r="W34"/>
  <c r="T34" s="1"/>
  <c r="AD34"/>
  <c r="X35" i="15"/>
  <c r="U35" s="1"/>
  <c r="AE35"/>
  <c r="X34" i="14"/>
  <c r="U34" s="1"/>
  <c r="AE34"/>
  <c r="AD35" i="11"/>
  <c r="W35"/>
  <c r="T35" s="1"/>
  <c r="AD35" i="15"/>
  <c r="Z35"/>
  <c r="T35" s="1"/>
  <c r="V34"/>
  <c r="S34" s="1"/>
  <c r="R34" s="1"/>
  <c r="AC34"/>
  <c r="G35"/>
  <c r="W35" i="14"/>
  <c r="T35" s="1"/>
  <c r="AD35"/>
  <c r="V35" i="15"/>
  <c r="S35" s="1"/>
  <c r="R35" s="1"/>
  <c r="AC35"/>
  <c r="AE35" i="11"/>
  <c r="X35"/>
  <c r="U35" s="1"/>
  <c r="V34"/>
  <c r="S34" s="1"/>
  <c r="AC34"/>
  <c r="AE34"/>
  <c r="X34"/>
  <c r="U34" s="1"/>
  <c r="G181" i="5" l="1"/>
  <c r="J13" i="11"/>
  <c r="K13"/>
  <c r="L13"/>
  <c r="M13"/>
  <c r="I13"/>
  <c r="H19"/>
  <c r="K59" i="10"/>
  <c r="K40"/>
  <c r="M31"/>
  <c r="L31"/>
  <c r="K31"/>
  <c r="M30"/>
  <c r="L30"/>
  <c r="K30"/>
  <c r="M27"/>
  <c r="L27"/>
  <c r="K27"/>
  <c r="K99" i="7"/>
  <c r="K61"/>
  <c r="M45"/>
  <c r="L45"/>
  <c r="K45"/>
  <c r="M41"/>
  <c r="L41"/>
  <c r="K41"/>
  <c r="M29"/>
  <c r="L29"/>
  <c r="K29"/>
  <c r="G19" i="11" l="1"/>
  <c r="K40" i="9" s="1"/>
  <c r="R19" i="11"/>
  <c r="I465" i="5"/>
  <c r="J465"/>
  <c r="H465"/>
  <c r="I145"/>
  <c r="J145"/>
  <c r="H145"/>
  <c r="I138"/>
  <c r="J138"/>
  <c r="H138"/>
  <c r="J110"/>
  <c r="I110"/>
  <c r="H110"/>
  <c r="N13" i="11"/>
  <c r="N9" s="1"/>
  <c r="M9"/>
  <c r="H18"/>
  <c r="G131" i="8"/>
  <c r="G130"/>
  <c r="G129"/>
  <c r="G128"/>
  <c r="G103" i="10"/>
  <c r="G102"/>
  <c r="G101"/>
  <c r="G100"/>
  <c r="G143" i="7"/>
  <c r="G142"/>
  <c r="G141"/>
  <c r="G140"/>
  <c r="G210" i="5"/>
  <c r="G209"/>
  <c r="G208"/>
  <c r="G207"/>
  <c r="H70" i="11"/>
  <c r="I53"/>
  <c r="H53" s="1"/>
  <c r="R53" s="1"/>
  <c r="I54"/>
  <c r="H54" s="1"/>
  <c r="R54" s="1"/>
  <c r="I55"/>
  <c r="H55" s="1"/>
  <c r="R55" s="1"/>
  <c r="K53"/>
  <c r="L53"/>
  <c r="M53"/>
  <c r="K54"/>
  <c r="L54"/>
  <c r="M54"/>
  <c r="K55"/>
  <c r="L55"/>
  <c r="M55"/>
  <c r="AG39" l="1"/>
  <c r="AG39" i="14"/>
  <c r="AG39" i="15"/>
  <c r="AF39" i="11"/>
  <c r="AF39" i="14"/>
  <c r="AF39" i="15"/>
  <c r="I39" i="14"/>
  <c r="H39" s="1"/>
  <c r="I39" i="15"/>
  <c r="H39" s="1"/>
  <c r="J49" i="6"/>
  <c r="AH43" i="14"/>
  <c r="AK43" i="15"/>
  <c r="AH43"/>
  <c r="AH43" i="11"/>
  <c r="AK43"/>
  <c r="AK43" i="14"/>
  <c r="AG64"/>
  <c r="AG64" i="11"/>
  <c r="AG64" i="15"/>
  <c r="AG37" i="11"/>
  <c r="AG37" i="15"/>
  <c r="AG37" i="14"/>
  <c r="AF64"/>
  <c r="I64"/>
  <c r="H64" s="1"/>
  <c r="AF64" i="11"/>
  <c r="I64" i="15"/>
  <c r="H64" s="1"/>
  <c r="AF64"/>
  <c r="I37" i="11"/>
  <c r="H37" s="1"/>
  <c r="AF37" i="15"/>
  <c r="AF37" i="14"/>
  <c r="AF37" i="11"/>
  <c r="I37" i="15"/>
  <c r="H37" s="1"/>
  <c r="I37" i="14"/>
  <c r="H37" s="1"/>
  <c r="AH39" i="15"/>
  <c r="AH39" i="14"/>
  <c r="AH39" i="11"/>
  <c r="I49" i="6"/>
  <c r="AJ43" i="11"/>
  <c r="AG43"/>
  <c r="AJ43" i="15"/>
  <c r="AG43"/>
  <c r="AJ43" i="14"/>
  <c r="AG43"/>
  <c r="AH37"/>
  <c r="AH37" i="15"/>
  <c r="AH37" i="11"/>
  <c r="H49" i="6"/>
  <c r="AI43" i="15"/>
  <c r="AF43" i="14"/>
  <c r="I43" i="15"/>
  <c r="AF43"/>
  <c r="AI43" i="14"/>
  <c r="AI43" i="11"/>
  <c r="AF43"/>
  <c r="I43" i="14"/>
  <c r="AH64" i="15"/>
  <c r="AH64" i="11"/>
  <c r="AH64" i="14"/>
  <c r="G18" i="11"/>
  <c r="K28" i="9" s="1"/>
  <c r="P28" s="1"/>
  <c r="R18" i="11"/>
  <c r="H93" i="6"/>
  <c r="I39" i="11"/>
  <c r="H39" s="1"/>
  <c r="K39" i="9"/>
  <c r="P39" s="1"/>
  <c r="P40"/>
  <c r="G55" i="11"/>
  <c r="G53"/>
  <c r="G54"/>
  <c r="V43" l="1"/>
  <c r="AC43"/>
  <c r="AE37"/>
  <c r="X37"/>
  <c r="U37" s="1"/>
  <c r="AJ42"/>
  <c r="Z42" s="1"/>
  <c r="Z43"/>
  <c r="AC37" i="14"/>
  <c r="V37"/>
  <c r="S37" s="1"/>
  <c r="R37" s="1"/>
  <c r="AD37"/>
  <c r="W37"/>
  <c r="T37" s="1"/>
  <c r="X43" i="11"/>
  <c r="AE43"/>
  <c r="V39" i="14"/>
  <c r="S39" s="1"/>
  <c r="R39" s="1"/>
  <c r="AC39"/>
  <c r="H43"/>
  <c r="W43" i="11"/>
  <c r="AD43"/>
  <c r="AC37"/>
  <c r="V37"/>
  <c r="S37" s="1"/>
  <c r="R37" s="1"/>
  <c r="W64" i="15"/>
  <c r="T64" s="1"/>
  <c r="AD64"/>
  <c r="V39"/>
  <c r="S39" s="1"/>
  <c r="R39" s="1"/>
  <c r="AC39"/>
  <c r="Y43" i="14"/>
  <c r="AI42"/>
  <c r="Y42" s="1"/>
  <c r="AJ42" i="15"/>
  <c r="Z42" s="1"/>
  <c r="Z43"/>
  <c r="AD37" i="11"/>
  <c r="W37"/>
  <c r="T37" s="1"/>
  <c r="AA43" i="14"/>
  <c r="AK42"/>
  <c r="AA42" s="1"/>
  <c r="AA43" i="15"/>
  <c r="AK42"/>
  <c r="AA42" s="1"/>
  <c r="AD39"/>
  <c r="W39"/>
  <c r="T39" s="1"/>
  <c r="AE64" i="14"/>
  <c r="X64"/>
  <c r="U64" s="1"/>
  <c r="H43" i="15"/>
  <c r="Z43" i="14"/>
  <c r="AJ42"/>
  <c r="Z42" s="1"/>
  <c r="AE39" i="15"/>
  <c r="X39"/>
  <c r="U39" s="1"/>
  <c r="AD64" i="11"/>
  <c r="W64"/>
  <c r="T64" s="1"/>
  <c r="AD39"/>
  <c r="W39"/>
  <c r="T39" s="1"/>
  <c r="V43" i="15"/>
  <c r="AC43"/>
  <c r="W43" i="14"/>
  <c r="AD43"/>
  <c r="AE39"/>
  <c r="X39"/>
  <c r="U39" s="1"/>
  <c r="V64" i="15"/>
  <c r="S64" s="1"/>
  <c r="R64" s="1"/>
  <c r="AC64"/>
  <c r="V64" i="14"/>
  <c r="S64" s="1"/>
  <c r="R64" s="1"/>
  <c r="AC64"/>
  <c r="AK42" i="11"/>
  <c r="AA42" s="1"/>
  <c r="AA43"/>
  <c r="X43" i="14"/>
  <c r="AE43"/>
  <c r="AD39"/>
  <c r="W39"/>
  <c r="T39" s="1"/>
  <c r="AE64" i="15"/>
  <c r="X64"/>
  <c r="U64" s="1"/>
  <c r="Y43"/>
  <c r="AI42"/>
  <c r="Y42" s="1"/>
  <c r="X37" i="14"/>
  <c r="U37" s="1"/>
  <c r="AE37"/>
  <c r="AE39" i="11"/>
  <c r="X39"/>
  <c r="U39" s="1"/>
  <c r="AE64"/>
  <c r="X64"/>
  <c r="U64" s="1"/>
  <c r="AI42"/>
  <c r="Y42" s="1"/>
  <c r="Y43"/>
  <c r="V43" i="14"/>
  <c r="AC43"/>
  <c r="X37" i="15"/>
  <c r="U37" s="1"/>
  <c r="AE37"/>
  <c r="W43"/>
  <c r="AD43"/>
  <c r="V37"/>
  <c r="S37" s="1"/>
  <c r="R37" s="1"/>
  <c r="AC37"/>
  <c r="AC64" i="11"/>
  <c r="V64"/>
  <c r="S64" s="1"/>
  <c r="AD37" i="15"/>
  <c r="W37"/>
  <c r="T37" s="1"/>
  <c r="AD64" i="14"/>
  <c r="W64"/>
  <c r="T64" s="1"/>
  <c r="X43" i="15"/>
  <c r="AE43"/>
  <c r="AC39" i="11"/>
  <c r="V39"/>
  <c r="S39" s="1"/>
  <c r="R39" s="1"/>
  <c r="H92" i="6"/>
  <c r="M52" i="11"/>
  <c r="M32"/>
  <c r="M33"/>
  <c r="M34"/>
  <c r="M35"/>
  <c r="M36"/>
  <c r="M31"/>
  <c r="L52"/>
  <c r="L32"/>
  <c r="L33"/>
  <c r="L34"/>
  <c r="L35"/>
  <c r="L36"/>
  <c r="L31"/>
  <c r="K52"/>
  <c r="K32"/>
  <c r="K33"/>
  <c r="K34"/>
  <c r="K35"/>
  <c r="K36"/>
  <c r="K31"/>
  <c r="I52"/>
  <c r="H52" s="1"/>
  <c r="R52" s="1"/>
  <c r="I43"/>
  <c r="I35"/>
  <c r="I34"/>
  <c r="H34" s="1"/>
  <c r="R34" s="1"/>
  <c r="N22"/>
  <c r="N21" s="1"/>
  <c r="J24"/>
  <c r="I24"/>
  <c r="J23"/>
  <c r="I23"/>
  <c r="G353" i="5"/>
  <c r="G352"/>
  <c r="G351"/>
  <c r="G350"/>
  <c r="G349"/>
  <c r="G348"/>
  <c r="G347"/>
  <c r="G346"/>
  <c r="G345"/>
  <c r="G344"/>
  <c r="G343"/>
  <c r="G342"/>
  <c r="G341"/>
  <c r="G340"/>
  <c r="I326"/>
  <c r="J326"/>
  <c r="H326"/>
  <c r="G335"/>
  <c r="G334"/>
  <c r="G333"/>
  <c r="G332"/>
  <c r="G331"/>
  <c r="I132" i="8"/>
  <c r="J132"/>
  <c r="H132"/>
  <c r="I144" i="7"/>
  <c r="J144"/>
  <c r="H144"/>
  <c r="I211" i="5"/>
  <c r="J211"/>
  <c r="H211"/>
  <c r="A4" i="13"/>
  <c r="B2" i="16" s="1"/>
  <c r="I103" i="8"/>
  <c r="J103"/>
  <c r="H103"/>
  <c r="I110"/>
  <c r="J110"/>
  <c r="H110"/>
  <c r="G105"/>
  <c r="G106"/>
  <c r="G107"/>
  <c r="G108"/>
  <c r="G109"/>
  <c r="G97"/>
  <c r="G98"/>
  <c r="G99"/>
  <c r="G100"/>
  <c r="G102"/>
  <c r="I245" i="10"/>
  <c r="J245"/>
  <c r="H245"/>
  <c r="I217"/>
  <c r="J217"/>
  <c r="H217"/>
  <c r="I164"/>
  <c r="J164"/>
  <c r="H164"/>
  <c r="I104"/>
  <c r="J104"/>
  <c r="H104"/>
  <c r="J94"/>
  <c r="I94"/>
  <c r="H94"/>
  <c r="G93"/>
  <c r="G92"/>
  <c r="G91"/>
  <c r="G90"/>
  <c r="G89"/>
  <c r="G88"/>
  <c r="G87"/>
  <c r="J86"/>
  <c r="I86"/>
  <c r="H86"/>
  <c r="G85"/>
  <c r="G84"/>
  <c r="G83"/>
  <c r="G82"/>
  <c r="G81"/>
  <c r="G80"/>
  <c r="G282" i="7"/>
  <c r="G242"/>
  <c r="G243"/>
  <c r="J134"/>
  <c r="I134"/>
  <c r="H134"/>
  <c r="G133"/>
  <c r="G132"/>
  <c r="G131"/>
  <c r="G130"/>
  <c r="G129"/>
  <c r="G128"/>
  <c r="J126"/>
  <c r="I126"/>
  <c r="H126"/>
  <c r="G125"/>
  <c r="G124"/>
  <c r="G123"/>
  <c r="G122"/>
  <c r="G121"/>
  <c r="G120"/>
  <c r="G543" i="5"/>
  <c r="H537"/>
  <c r="H583" s="1"/>
  <c r="H634" s="1"/>
  <c r="G533"/>
  <c r="G532"/>
  <c r="G531"/>
  <c r="G520"/>
  <c r="G519"/>
  <c r="G515"/>
  <c r="G513"/>
  <c r="G512"/>
  <c r="G511"/>
  <c r="G510"/>
  <c r="G507"/>
  <c r="G506"/>
  <c r="G505"/>
  <c r="G504"/>
  <c r="G503"/>
  <c r="G502"/>
  <c r="M50" i="14" l="1"/>
  <c r="M50" i="15"/>
  <c r="M65" i="11"/>
  <c r="M65" i="14"/>
  <c r="M65" i="15"/>
  <c r="L65" i="11"/>
  <c r="L65" i="15"/>
  <c r="L65" i="14"/>
  <c r="L49" i="11"/>
  <c r="L49" i="15"/>
  <c r="L49" i="14"/>
  <c r="L61" i="11"/>
  <c r="L61" i="14"/>
  <c r="L61" i="15"/>
  <c r="L50" i="11"/>
  <c r="L50" i="15"/>
  <c r="L50" i="14"/>
  <c r="L66" i="11"/>
  <c r="L66" i="15"/>
  <c r="L66" i="14"/>
  <c r="M49" i="11"/>
  <c r="M49" i="15"/>
  <c r="M49" i="14"/>
  <c r="K50" i="11"/>
  <c r="K50" i="14"/>
  <c r="K50" i="15"/>
  <c r="K61" i="11"/>
  <c r="K61" i="15"/>
  <c r="K61" i="14"/>
  <c r="K49" i="11"/>
  <c r="K49" i="14"/>
  <c r="K49" i="15"/>
  <c r="S43" i="14"/>
  <c r="R43" s="1"/>
  <c r="T43" i="15"/>
  <c r="S43"/>
  <c r="R43" s="1"/>
  <c r="U43" i="11"/>
  <c r="U43" i="15"/>
  <c r="T43" i="14"/>
  <c r="AT66" i="15"/>
  <c r="AT66" i="14"/>
  <c r="AT66" i="11"/>
  <c r="AQ66"/>
  <c r="AQ66" i="14"/>
  <c r="AQ66" i="15"/>
  <c r="AU66" i="11"/>
  <c r="AU66" i="14"/>
  <c r="AU66" i="15"/>
  <c r="AR66"/>
  <c r="AR66" i="11"/>
  <c r="AR66" i="14"/>
  <c r="T43" i="11"/>
  <c r="AP66" i="14"/>
  <c r="AP66" i="11"/>
  <c r="AP66" i="15"/>
  <c r="S43" i="11"/>
  <c r="U43" i="14"/>
  <c r="H43" i="11"/>
  <c r="H111" i="8"/>
  <c r="J135" i="7"/>
  <c r="I135"/>
  <c r="H35" i="11"/>
  <c r="L73" i="9"/>
  <c r="L71" s="1"/>
  <c r="J111" i="8"/>
  <c r="I111"/>
  <c r="M73" i="9"/>
  <c r="M71" s="1"/>
  <c r="K73"/>
  <c r="P73" s="1"/>
  <c r="M50" i="11"/>
  <c r="G52"/>
  <c r="J22"/>
  <c r="I22"/>
  <c r="H23"/>
  <c r="R23" s="1"/>
  <c r="H24"/>
  <c r="R24" s="1"/>
  <c r="I95" i="10"/>
  <c r="J95"/>
  <c r="H95"/>
  <c r="H135" i="7"/>
  <c r="J438" i="5"/>
  <c r="I438"/>
  <c r="H438"/>
  <c r="G437"/>
  <c r="G436"/>
  <c r="G435"/>
  <c r="G434"/>
  <c r="G431"/>
  <c r="I430"/>
  <c r="J430"/>
  <c r="H430"/>
  <c r="G429"/>
  <c r="G428"/>
  <c r="G427"/>
  <c r="G426"/>
  <c r="I233"/>
  <c r="J233"/>
  <c r="H233"/>
  <c r="I227"/>
  <c r="J227"/>
  <c r="H227"/>
  <c r="I182"/>
  <c r="J182"/>
  <c r="H182"/>
  <c r="I177"/>
  <c r="J177"/>
  <c r="H177"/>
  <c r="J101"/>
  <c r="I101"/>
  <c r="H101"/>
  <c r="J88"/>
  <c r="I88"/>
  <c r="H88"/>
  <c r="J84"/>
  <c r="I84"/>
  <c r="H84"/>
  <c r="J80"/>
  <c r="I80"/>
  <c r="H80"/>
  <c r="A81" i="11"/>
  <c r="A72" i="13" s="1"/>
  <c r="H79" i="11"/>
  <c r="G79" s="1"/>
  <c r="H78"/>
  <c r="G78" s="1"/>
  <c r="H77"/>
  <c r="G77" s="1"/>
  <c r="H76"/>
  <c r="G76" s="1"/>
  <c r="H75"/>
  <c r="G75" s="1"/>
  <c r="H74"/>
  <c r="G74" s="1"/>
  <c r="H73"/>
  <c r="G73" s="1"/>
  <c r="H72"/>
  <c r="G72" s="1"/>
  <c r="N51"/>
  <c r="M51"/>
  <c r="J51"/>
  <c r="I51"/>
  <c r="N48"/>
  <c r="J48"/>
  <c r="H41"/>
  <c r="H40"/>
  <c r="H17"/>
  <c r="H16"/>
  <c r="H15"/>
  <c r="H14"/>
  <c r="H13"/>
  <c r="R13" s="1"/>
  <c r="H12"/>
  <c r="R12" s="1"/>
  <c r="H10"/>
  <c r="R10" s="1"/>
  <c r="J75" i="5"/>
  <c r="I75"/>
  <c r="H75"/>
  <c r="J63"/>
  <c r="I63"/>
  <c r="H63"/>
  <c r="J59"/>
  <c r="I59"/>
  <c r="H59"/>
  <c r="J55"/>
  <c r="I55"/>
  <c r="H55"/>
  <c r="I1025" l="1"/>
  <c r="J1025"/>
  <c r="L48" i="11"/>
  <c r="J1023" i="5"/>
  <c r="J1020"/>
  <c r="I1023"/>
  <c r="I1020"/>
  <c r="N47" i="11"/>
  <c r="M48" i="15"/>
  <c r="I21" i="11"/>
  <c r="E12" i="16"/>
  <c r="M48" i="11"/>
  <c r="M48" i="14"/>
  <c r="L48"/>
  <c r="L48" i="15"/>
  <c r="K48" i="14"/>
  <c r="K48" i="15"/>
  <c r="R43" i="11"/>
  <c r="AO66" i="15"/>
  <c r="AO66" i="14"/>
  <c r="AO66" i="11"/>
  <c r="AN66" i="14"/>
  <c r="AG31" i="15"/>
  <c r="AG31" i="11"/>
  <c r="AG31" i="14"/>
  <c r="I36"/>
  <c r="H36" s="1"/>
  <c r="AF36" i="11"/>
  <c r="AF36" i="15"/>
  <c r="I36"/>
  <c r="H36" s="1"/>
  <c r="AF36" i="14"/>
  <c r="AJ32" i="11"/>
  <c r="Z32" s="1"/>
  <c r="AJ32" i="15"/>
  <c r="Z32" s="1"/>
  <c r="AJ32" i="14"/>
  <c r="Z32" s="1"/>
  <c r="AK33"/>
  <c r="AA33" s="1"/>
  <c r="AK33" i="11"/>
  <c r="AA33" s="1"/>
  <c r="AK33" i="15"/>
  <c r="AA33" s="1"/>
  <c r="AH50"/>
  <c r="AH50" i="14"/>
  <c r="AH50" i="11"/>
  <c r="AS62" i="14"/>
  <c r="AS62" i="11"/>
  <c r="AS62" i="15"/>
  <c r="AG32" i="14"/>
  <c r="AG32" i="11"/>
  <c r="AG32" i="15"/>
  <c r="AI32"/>
  <c r="Y32" s="1"/>
  <c r="AI32" i="11"/>
  <c r="Y32" s="1"/>
  <c r="AI32" i="14"/>
  <c r="Y32" s="1"/>
  <c r="AK36" i="11"/>
  <c r="AA36" s="1"/>
  <c r="AK36" i="15"/>
  <c r="AA36" s="1"/>
  <c r="AK36" i="14"/>
  <c r="AA36" s="1"/>
  <c r="I50" i="11"/>
  <c r="H50" s="1"/>
  <c r="AF50" i="15"/>
  <c r="I50"/>
  <c r="H50" s="1"/>
  <c r="G50" s="1"/>
  <c r="AF50" i="14"/>
  <c r="I50"/>
  <c r="H50" s="1"/>
  <c r="G50" s="1"/>
  <c r="AF50" i="11"/>
  <c r="AQ57" i="15"/>
  <c r="AQ57" i="14"/>
  <c r="AQ57" i="11"/>
  <c r="AK65" i="14"/>
  <c r="AK65" i="15"/>
  <c r="AK65" i="11"/>
  <c r="AG33"/>
  <c r="AG33" i="14"/>
  <c r="AG33" i="15"/>
  <c r="AH36"/>
  <c r="AH36" i="11"/>
  <c r="AH36" i="14"/>
  <c r="AK31" i="15"/>
  <c r="AK31" i="11"/>
  <c r="AK31" i="14"/>
  <c r="I33"/>
  <c r="H33" s="1"/>
  <c r="AI33" i="15"/>
  <c r="Y33" s="1"/>
  <c r="I33"/>
  <c r="H33" s="1"/>
  <c r="G33" s="1"/>
  <c r="AI33" i="14"/>
  <c r="Y33" s="1"/>
  <c r="AI33" i="11"/>
  <c r="Y33" s="1"/>
  <c r="AJ36"/>
  <c r="Z36" s="1"/>
  <c r="AJ36" i="15"/>
  <c r="Z36" s="1"/>
  <c r="AJ36" i="14"/>
  <c r="Z36" s="1"/>
  <c r="AG49"/>
  <c r="AG49" i="11"/>
  <c r="AG49" i="15"/>
  <c r="I57" i="11"/>
  <c r="E19" i="16" s="1"/>
  <c r="AF57" i="15"/>
  <c r="AF57" i="11"/>
  <c r="I57" i="15"/>
  <c r="AF57" i="14"/>
  <c r="I57"/>
  <c r="AR57" i="11"/>
  <c r="AR57" i="15"/>
  <c r="AR57" i="14"/>
  <c r="AQ62" i="15"/>
  <c r="AQ62" i="11"/>
  <c r="AQ62" i="14"/>
  <c r="AU62" i="11"/>
  <c r="AU62" i="14"/>
  <c r="AU62" i="15"/>
  <c r="AJ65" i="14"/>
  <c r="AJ65" i="11"/>
  <c r="AJ65" i="15"/>
  <c r="AN66"/>
  <c r="AH32" i="14"/>
  <c r="AH32" i="11"/>
  <c r="AH32" i="15"/>
  <c r="AI31"/>
  <c r="AI31" i="14"/>
  <c r="AI31" i="11"/>
  <c r="I49"/>
  <c r="H49" s="1"/>
  <c r="I49" i="15"/>
  <c r="AF49"/>
  <c r="AF49" i="14"/>
  <c r="AF49" i="11"/>
  <c r="I49" i="14"/>
  <c r="AG57" i="11"/>
  <c r="AG57" i="15"/>
  <c r="AG57" i="14"/>
  <c r="AP62" i="15"/>
  <c r="AP62" i="14"/>
  <c r="J62" i="15"/>
  <c r="J62" i="14"/>
  <c r="AP62" i="11"/>
  <c r="I31" i="14"/>
  <c r="AF31" i="11"/>
  <c r="AF31" i="14"/>
  <c r="I31" i="15"/>
  <c r="AF31"/>
  <c r="AH33"/>
  <c r="AH33" i="14"/>
  <c r="AH33" i="11"/>
  <c r="AJ33" i="14"/>
  <c r="Z33" s="1"/>
  <c r="AJ33" i="11"/>
  <c r="Z33" s="1"/>
  <c r="AJ33" i="15"/>
  <c r="Z33" s="1"/>
  <c r="AH57" i="14"/>
  <c r="AH57" i="15"/>
  <c r="AH57" i="11"/>
  <c r="I32" i="15"/>
  <c r="H32" s="1"/>
  <c r="AF32" i="11"/>
  <c r="AF32" i="15"/>
  <c r="AF32" i="14"/>
  <c r="I32"/>
  <c r="H32" s="1"/>
  <c r="AH31"/>
  <c r="AH31" i="15"/>
  <c r="AH31" i="11"/>
  <c r="AF33" i="14"/>
  <c r="AF33" i="15"/>
  <c r="AF33" i="11"/>
  <c r="AG36" i="15"/>
  <c r="AG36" i="14"/>
  <c r="AG36" i="11"/>
  <c r="AJ31"/>
  <c r="AJ31" i="14"/>
  <c r="AJ31" i="15"/>
  <c r="AK32" i="14"/>
  <c r="AA32" s="1"/>
  <c r="AK32" i="15"/>
  <c r="AA32" s="1"/>
  <c r="AK32" i="11"/>
  <c r="AA32" s="1"/>
  <c r="AI36" i="15"/>
  <c r="Y36" s="1"/>
  <c r="AI36" i="14"/>
  <c r="Y36" s="1"/>
  <c r="AI36" i="11"/>
  <c r="Y36" s="1"/>
  <c r="AH49" i="15"/>
  <c r="AH49" i="11"/>
  <c r="AH49" i="14"/>
  <c r="AG50" i="11"/>
  <c r="AG50" i="15"/>
  <c r="AG50" i="14"/>
  <c r="AP57"/>
  <c r="AP57" i="11"/>
  <c r="AP57" i="15"/>
  <c r="J57"/>
  <c r="J57" i="14"/>
  <c r="AR62" i="11"/>
  <c r="AR62" i="15"/>
  <c r="AR62" i="14"/>
  <c r="AT62" i="15"/>
  <c r="AT62" i="14"/>
  <c r="AT62" i="11"/>
  <c r="AN66"/>
  <c r="G14"/>
  <c r="H88" i="6" s="1"/>
  <c r="R14" i="11"/>
  <c r="G40"/>
  <c r="R40"/>
  <c r="G15"/>
  <c r="H89" i="6" s="1"/>
  <c r="R15" i="11"/>
  <c r="G41"/>
  <c r="R41"/>
  <c r="G17"/>
  <c r="K37" i="9" s="1"/>
  <c r="P37" s="1"/>
  <c r="R17" i="11"/>
  <c r="G16"/>
  <c r="K33" i="9" s="1"/>
  <c r="P33" s="1"/>
  <c r="R16" i="11"/>
  <c r="G35"/>
  <c r="R35"/>
  <c r="G10"/>
  <c r="J21"/>
  <c r="J57"/>
  <c r="I33"/>
  <c r="H33" s="1"/>
  <c r="J62"/>
  <c r="J76" i="5"/>
  <c r="H102"/>
  <c r="I31" i="11"/>
  <c r="I102" i="5"/>
  <c r="I32" i="11"/>
  <c r="H32" s="1"/>
  <c r="J102" i="5"/>
  <c r="H76"/>
  <c r="I36" i="11"/>
  <c r="H36" s="1"/>
  <c r="I76" i="5"/>
  <c r="K71" i="9"/>
  <c r="H22" i="11"/>
  <c r="R22" s="1"/>
  <c r="H51"/>
  <c r="R51" s="1"/>
  <c r="G13"/>
  <c r="L51"/>
  <c r="G34"/>
  <c r="N20"/>
  <c r="I183" i="5"/>
  <c r="L68" i="9" s="1"/>
  <c r="J183" i="5"/>
  <c r="M68" i="9" s="1"/>
  <c r="J234" i="5"/>
  <c r="H234"/>
  <c r="H183"/>
  <c r="I234"/>
  <c r="G589"/>
  <c r="G587"/>
  <c r="I25" i="6"/>
  <c r="J25"/>
  <c r="H25"/>
  <c r="I20"/>
  <c r="J20"/>
  <c r="I21"/>
  <c r="J21"/>
  <c r="H21"/>
  <c r="H20"/>
  <c r="J1027" i="5" l="1"/>
  <c r="I1027"/>
  <c r="H90" i="6"/>
  <c r="AO62" i="14"/>
  <c r="AO62" i="11"/>
  <c r="I48"/>
  <c r="H48" s="1"/>
  <c r="AN62"/>
  <c r="H57" i="14"/>
  <c r="AM57"/>
  <c r="AE49"/>
  <c r="X49"/>
  <c r="U49" s="1"/>
  <c r="AH48"/>
  <c r="AD36" i="11"/>
  <c r="W36"/>
  <c r="T36" s="1"/>
  <c r="AC33" i="15"/>
  <c r="V33"/>
  <c r="S33" s="1"/>
  <c r="R33" s="1"/>
  <c r="X31" i="14"/>
  <c r="AE31"/>
  <c r="AH30"/>
  <c r="V32" i="11"/>
  <c r="S32" s="1"/>
  <c r="R32" s="1"/>
  <c r="AC32"/>
  <c r="AE57"/>
  <c r="X57"/>
  <c r="U57" s="1"/>
  <c r="AE33" i="15"/>
  <c r="X33"/>
  <c r="U33" s="1"/>
  <c r="AM62" i="14"/>
  <c r="V62"/>
  <c r="AD57" i="11"/>
  <c r="W57"/>
  <c r="T57" s="1"/>
  <c r="V49" i="15"/>
  <c r="S49" s="1"/>
  <c r="AC49"/>
  <c r="AF48"/>
  <c r="AI30" i="14"/>
  <c r="Y31"/>
  <c r="X32"/>
  <c r="U32" s="1"/>
  <c r="AE32"/>
  <c r="AO57" i="11"/>
  <c r="AC57"/>
  <c r="V57"/>
  <c r="S57" s="1"/>
  <c r="AA31" i="15"/>
  <c r="AK30"/>
  <c r="W33"/>
  <c r="T33" s="1"/>
  <c r="AD33"/>
  <c r="AN57"/>
  <c r="AM57" i="11"/>
  <c r="AD50"/>
  <c r="W50"/>
  <c r="T50" s="1"/>
  <c r="Z31"/>
  <c r="AJ30"/>
  <c r="V33"/>
  <c r="S33" s="1"/>
  <c r="R33" s="1"/>
  <c r="AC33"/>
  <c r="X31" i="15"/>
  <c r="AE31"/>
  <c r="AH30"/>
  <c r="V32"/>
  <c r="S32" s="1"/>
  <c r="R32" s="1"/>
  <c r="AC32"/>
  <c r="X33" i="14"/>
  <c r="U33" s="1"/>
  <c r="AE33"/>
  <c r="AC31"/>
  <c r="V31"/>
  <c r="AF30"/>
  <c r="AD57" i="15"/>
  <c r="W57"/>
  <c r="T57" s="1"/>
  <c r="V49" i="14"/>
  <c r="S49" s="1"/>
  <c r="AC49"/>
  <c r="AF48"/>
  <c r="Y31" i="11"/>
  <c r="AI30"/>
  <c r="AE32"/>
  <c r="X32"/>
  <c r="U32" s="1"/>
  <c r="AO57" i="15"/>
  <c r="AD49"/>
  <c r="W49"/>
  <c r="T49" s="1"/>
  <c r="AG48"/>
  <c r="AA31" i="11"/>
  <c r="AK30"/>
  <c r="X36" i="15"/>
  <c r="U36" s="1"/>
  <c r="AE36"/>
  <c r="AN57" i="14"/>
  <c r="AC50"/>
  <c r="V50"/>
  <c r="S50" s="1"/>
  <c r="R50" s="1"/>
  <c r="W32"/>
  <c r="T32" s="1"/>
  <c r="AD32"/>
  <c r="AE50" i="11"/>
  <c r="X50"/>
  <c r="U50" s="1"/>
  <c r="V36"/>
  <c r="S36" s="1"/>
  <c r="R36" s="1"/>
  <c r="AC36"/>
  <c r="AD31" i="15"/>
  <c r="W31"/>
  <c r="AG30"/>
  <c r="AM57"/>
  <c r="AD50"/>
  <c r="W50"/>
  <c r="T50" s="1"/>
  <c r="X49"/>
  <c r="U49" s="1"/>
  <c r="AE49"/>
  <c r="AH48"/>
  <c r="AJ30" i="14"/>
  <c r="Z31"/>
  <c r="AD36" i="15"/>
  <c r="W36"/>
  <c r="T36" s="1"/>
  <c r="AE31" i="11"/>
  <c r="X31"/>
  <c r="AH30"/>
  <c r="V32" i="14"/>
  <c r="S32" s="1"/>
  <c r="R32" s="1"/>
  <c r="AC32"/>
  <c r="X57"/>
  <c r="U57" s="1"/>
  <c r="AE57"/>
  <c r="AE33" i="11"/>
  <c r="X33"/>
  <c r="U33" s="1"/>
  <c r="H31" i="15"/>
  <c r="G31" s="1"/>
  <c r="I30"/>
  <c r="AD57" i="14"/>
  <c r="W57"/>
  <c r="T57" s="1"/>
  <c r="AC49" i="11"/>
  <c r="AF48"/>
  <c r="V49"/>
  <c r="S49" s="1"/>
  <c r="R49" s="1"/>
  <c r="X32" i="15"/>
  <c r="U32" s="1"/>
  <c r="AE32"/>
  <c r="AO57" i="14"/>
  <c r="AC57"/>
  <c r="V57"/>
  <c r="S57" s="1"/>
  <c r="AA31"/>
  <c r="AK30"/>
  <c r="AE36" i="11"/>
  <c r="X36"/>
  <c r="U36" s="1"/>
  <c r="AD33"/>
  <c r="W33"/>
  <c r="T33" s="1"/>
  <c r="AN57"/>
  <c r="AD32"/>
  <c r="W32"/>
  <c r="T32" s="1"/>
  <c r="V36" i="15"/>
  <c r="S36" s="1"/>
  <c r="R36" s="1"/>
  <c r="AC36"/>
  <c r="AD31" i="11"/>
  <c r="W31"/>
  <c r="AG30"/>
  <c r="H57" i="15"/>
  <c r="AD50" i="14"/>
  <c r="W50"/>
  <c r="T50" s="1"/>
  <c r="AE49" i="11"/>
  <c r="X49"/>
  <c r="U49" s="1"/>
  <c r="AH48"/>
  <c r="Z31" i="15"/>
  <c r="AJ30"/>
  <c r="W36" i="14"/>
  <c r="T36" s="1"/>
  <c r="AD36"/>
  <c r="V33"/>
  <c r="S33" s="1"/>
  <c r="R33" s="1"/>
  <c r="AC33"/>
  <c r="G32"/>
  <c r="G32" i="15"/>
  <c r="AE57"/>
  <c r="X57"/>
  <c r="U57" s="1"/>
  <c r="V31"/>
  <c r="AC31"/>
  <c r="AF30"/>
  <c r="H31" i="14"/>
  <c r="G31" s="1"/>
  <c r="I30"/>
  <c r="AM62" i="11"/>
  <c r="V62"/>
  <c r="AM62" i="15"/>
  <c r="V62"/>
  <c r="I48" i="14"/>
  <c r="H49"/>
  <c r="I48" i="15"/>
  <c r="H49"/>
  <c r="AI30"/>
  <c r="Y31"/>
  <c r="AC57"/>
  <c r="V57"/>
  <c r="S57" s="1"/>
  <c r="AD49" i="14"/>
  <c r="AG48"/>
  <c r="W49"/>
  <c r="T49" s="1"/>
  <c r="G33"/>
  <c r="X36"/>
  <c r="U36" s="1"/>
  <c r="AE36"/>
  <c r="W33"/>
  <c r="T33" s="1"/>
  <c r="AD33"/>
  <c r="AC50" i="11"/>
  <c r="V50"/>
  <c r="S50" s="1"/>
  <c r="R50" s="1"/>
  <c r="V50" i="15"/>
  <c r="S50" s="1"/>
  <c r="R50" s="1"/>
  <c r="AC50"/>
  <c r="W32"/>
  <c r="T32" s="1"/>
  <c r="AD32"/>
  <c r="AE50"/>
  <c r="X50"/>
  <c r="U50" s="1"/>
  <c r="G36"/>
  <c r="W31" i="14"/>
  <c r="AG30"/>
  <c r="AD31"/>
  <c r="AN62"/>
  <c r="AO62" i="15"/>
  <c r="AN62"/>
  <c r="V31" i="11"/>
  <c r="AC31"/>
  <c r="AF30"/>
  <c r="AD49"/>
  <c r="W49"/>
  <c r="T49" s="1"/>
  <c r="AG48"/>
  <c r="AE50" i="14"/>
  <c r="X50"/>
  <c r="U50" s="1"/>
  <c r="V36"/>
  <c r="S36" s="1"/>
  <c r="R36" s="1"/>
  <c r="AC36"/>
  <c r="G36"/>
  <c r="H91" i="6"/>
  <c r="G32" i="11"/>
  <c r="G33"/>
  <c r="G36"/>
  <c r="H31"/>
  <c r="I30"/>
  <c r="E18" i="16" s="1"/>
  <c r="H57" i="11"/>
  <c r="H21"/>
  <c r="R21" s="1"/>
  <c r="H87" i="6" l="1"/>
  <c r="S31" i="14"/>
  <c r="R31" s="1"/>
  <c r="R57" i="11"/>
  <c r="R57" i="14"/>
  <c r="U31"/>
  <c r="S31" i="15"/>
  <c r="R31" s="1"/>
  <c r="U31"/>
  <c r="T31" i="11"/>
  <c r="S31"/>
  <c r="R31" s="1"/>
  <c r="G49" i="14"/>
  <c r="R49"/>
  <c r="AC30" i="15"/>
  <c r="V30"/>
  <c r="AE48" i="11"/>
  <c r="X48"/>
  <c r="U48" s="1"/>
  <c r="AE30"/>
  <c r="X30"/>
  <c r="V48" i="14"/>
  <c r="S48" s="1"/>
  <c r="AC48"/>
  <c r="H30" i="15"/>
  <c r="AC48"/>
  <c r="V48"/>
  <c r="S48" s="1"/>
  <c r="R49"/>
  <c r="G49"/>
  <c r="H30" i="14"/>
  <c r="AD30" i="15"/>
  <c r="Z30"/>
  <c r="V48" i="11"/>
  <c r="S48" s="1"/>
  <c r="R48" s="1"/>
  <c r="AC48"/>
  <c r="Z30" i="14"/>
  <c r="W30" i="15"/>
  <c r="Y30" i="11"/>
  <c r="AC30" i="14"/>
  <c r="V30"/>
  <c r="Z30" i="11"/>
  <c r="Y30" i="14"/>
  <c r="X30"/>
  <c r="AE30"/>
  <c r="W30"/>
  <c r="AD30"/>
  <c r="AA30"/>
  <c r="AA30" i="15"/>
  <c r="W48" i="14"/>
  <c r="T48" s="1"/>
  <c r="AD48"/>
  <c r="H48" i="15"/>
  <c r="G48" s="1"/>
  <c r="W30" i="11"/>
  <c r="AD30"/>
  <c r="X48" i="15"/>
  <c r="U48" s="1"/>
  <c r="AE48"/>
  <c r="AD48"/>
  <c r="W48"/>
  <c r="T48" s="1"/>
  <c r="W48" i="11"/>
  <c r="T48" s="1"/>
  <c r="AD48"/>
  <c r="AC30"/>
  <c r="V30"/>
  <c r="Y30" i="15"/>
  <c r="H48" i="14"/>
  <c r="R57" i="15"/>
  <c r="AA30" i="11"/>
  <c r="AE30" i="15"/>
  <c r="X30"/>
  <c r="AE48" i="14"/>
  <c r="X48"/>
  <c r="U48" s="1"/>
  <c r="T31" i="15"/>
  <c r="U31" i="11"/>
  <c r="T31" i="14"/>
  <c r="G31" i="11"/>
  <c r="H30"/>
  <c r="G244" i="10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16"/>
  <c r="G215"/>
  <c r="G214"/>
  <c r="G213"/>
  <c r="G212"/>
  <c r="G211"/>
  <c r="G210"/>
  <c r="G209"/>
  <c r="G208"/>
  <c r="G207"/>
  <c r="G206"/>
  <c r="G205"/>
  <c r="G204"/>
  <c r="G203"/>
  <c r="G202"/>
  <c r="J196"/>
  <c r="I196"/>
  <c r="H196"/>
  <c r="G195"/>
  <c r="G194"/>
  <c r="G193"/>
  <c r="G192"/>
  <c r="G191"/>
  <c r="G190"/>
  <c r="J183"/>
  <c r="I183"/>
  <c r="H183"/>
  <c r="G182"/>
  <c r="G181"/>
  <c r="G180"/>
  <c r="G179"/>
  <c r="G178"/>
  <c r="G177"/>
  <c r="G176"/>
  <c r="G175"/>
  <c r="G174"/>
  <c r="G173"/>
  <c r="G172"/>
  <c r="G171"/>
  <c r="G170"/>
  <c r="G163"/>
  <c r="G162"/>
  <c r="G161"/>
  <c r="G160"/>
  <c r="G159"/>
  <c r="G158"/>
  <c r="G157"/>
  <c r="G156"/>
  <c r="G155"/>
  <c r="G154"/>
  <c r="J148"/>
  <c r="I148"/>
  <c r="H148"/>
  <c r="F147"/>
  <c r="F146"/>
  <c r="J140"/>
  <c r="I140"/>
  <c r="H140"/>
  <c r="F139"/>
  <c r="F138"/>
  <c r="F137"/>
  <c r="F136"/>
  <c r="J130"/>
  <c r="I130"/>
  <c r="H130"/>
  <c r="F129"/>
  <c r="F128"/>
  <c r="J121"/>
  <c r="I121"/>
  <c r="H121"/>
  <c r="G120"/>
  <c r="G119"/>
  <c r="G118"/>
  <c r="G117"/>
  <c r="G116"/>
  <c r="G115"/>
  <c r="G114"/>
  <c r="G113"/>
  <c r="G112"/>
  <c r="G111"/>
  <c r="J10" i="6"/>
  <c r="I10"/>
  <c r="H10"/>
  <c r="J74" i="10"/>
  <c r="J72" i="6" s="1"/>
  <c r="I74" i="10"/>
  <c r="I72" i="6" s="1"/>
  <c r="H74" i="10"/>
  <c r="J67"/>
  <c r="J65" i="6" s="1"/>
  <c r="I67" i="10"/>
  <c r="I65" i="6" s="1"/>
  <c r="H67" i="10"/>
  <c r="J59"/>
  <c r="J58" i="6" s="1"/>
  <c r="I59" i="10"/>
  <c r="I58" i="6" s="1"/>
  <c r="H59" i="10"/>
  <c r="J52"/>
  <c r="J51" i="6" s="1"/>
  <c r="I52" i="10"/>
  <c r="I51" i="6" s="1"/>
  <c r="H52" i="10"/>
  <c r="J46"/>
  <c r="I46"/>
  <c r="H46"/>
  <c r="J40"/>
  <c r="I40"/>
  <c r="H40"/>
  <c r="J34"/>
  <c r="I34"/>
  <c r="H34"/>
  <c r="J23"/>
  <c r="I23"/>
  <c r="H23"/>
  <c r="J16"/>
  <c r="M28" s="1"/>
  <c r="I16"/>
  <c r="L28" s="1"/>
  <c r="H16"/>
  <c r="J14"/>
  <c r="I14"/>
  <c r="H14"/>
  <c r="C7"/>
  <c r="D4"/>
  <c r="F3"/>
  <c r="K79" i="5"/>
  <c r="I32"/>
  <c r="J32"/>
  <c r="H32"/>
  <c r="I29"/>
  <c r="J29"/>
  <c r="H29"/>
  <c r="I20"/>
  <c r="J20"/>
  <c r="H20"/>
  <c r="I17"/>
  <c r="J17"/>
  <c r="H17"/>
  <c r="I406"/>
  <c r="J406"/>
  <c r="I422"/>
  <c r="J422"/>
  <c r="H422"/>
  <c r="G421"/>
  <c r="G420"/>
  <c r="G419"/>
  <c r="G418"/>
  <c r="G417"/>
  <c r="G416"/>
  <c r="G415"/>
  <c r="G414"/>
  <c r="G412"/>
  <c r="G411"/>
  <c r="G410"/>
  <c r="G409"/>
  <c r="G408"/>
  <c r="G407"/>
  <c r="M31"/>
  <c r="L31"/>
  <c r="K31"/>
  <c r="L205" i="9"/>
  <c r="M205"/>
  <c r="L208"/>
  <c r="M208"/>
  <c r="L213"/>
  <c r="M213"/>
  <c r="L214"/>
  <c r="M214"/>
  <c r="L215"/>
  <c r="M215"/>
  <c r="K205"/>
  <c r="K208"/>
  <c r="K213"/>
  <c r="K214"/>
  <c r="K215"/>
  <c r="I1016" i="5" l="1"/>
  <c r="I1024"/>
  <c r="J1016"/>
  <c r="J1024"/>
  <c r="L24" i="11"/>
  <c r="L24" i="15"/>
  <c r="L24" i="14"/>
  <c r="L62" i="11"/>
  <c r="L62" i="15"/>
  <c r="L62" i="14"/>
  <c r="L23" i="15"/>
  <c r="L23" i="14"/>
  <c r="L39" i="11"/>
  <c r="L39" i="14"/>
  <c r="L39" i="15"/>
  <c r="L46"/>
  <c r="L46" i="14"/>
  <c r="L57" i="11"/>
  <c r="L57" i="15"/>
  <c r="L57" i="14"/>
  <c r="L64" i="11"/>
  <c r="L64" i="15"/>
  <c r="L64" i="14"/>
  <c r="L37" i="11"/>
  <c r="L37" i="14"/>
  <c r="L37" i="15"/>
  <c r="L45" i="14"/>
  <c r="L45" i="15"/>
  <c r="L58" i="11"/>
  <c r="L58" i="14"/>
  <c r="L58" i="15"/>
  <c r="L60" i="11"/>
  <c r="L60" i="15"/>
  <c r="L60" i="14"/>
  <c r="L43" i="15"/>
  <c r="L43" i="14"/>
  <c r="L59" i="11"/>
  <c r="L69" s="1"/>
  <c r="L59" i="14"/>
  <c r="L69" s="1"/>
  <c r="L59" i="15"/>
  <c r="L69" s="1"/>
  <c r="L44"/>
  <c r="L44" i="14"/>
  <c r="S30" i="11"/>
  <c r="R30" s="1"/>
  <c r="T30"/>
  <c r="U30" i="15"/>
  <c r="U30" i="14"/>
  <c r="T30" i="15"/>
  <c r="T30" i="14"/>
  <c r="AG62"/>
  <c r="AG62" i="11"/>
  <c r="AG62" i="15"/>
  <c r="AH62"/>
  <c r="AH62" i="14"/>
  <c r="AH62" i="11"/>
  <c r="AJ62" i="15"/>
  <c r="AJ62" i="11"/>
  <c r="AJ62" i="14"/>
  <c r="G48"/>
  <c r="R48"/>
  <c r="U30" i="11"/>
  <c r="S30" i="14"/>
  <c r="R30" s="1"/>
  <c r="AI62"/>
  <c r="AI62" i="15"/>
  <c r="AI62" i="11"/>
  <c r="I62" i="14"/>
  <c r="H62" s="1"/>
  <c r="I62" i="15"/>
  <c r="H62" s="1"/>
  <c r="AK62" i="14"/>
  <c r="AK62" i="11"/>
  <c r="AK62" i="15"/>
  <c r="R48"/>
  <c r="S30"/>
  <c r="R30" s="1"/>
  <c r="L43" i="11"/>
  <c r="H51" i="6"/>
  <c r="K30" i="5"/>
  <c r="H58" i="6"/>
  <c r="L44" i="11"/>
  <c r="H65" i="6"/>
  <c r="L45" i="11"/>
  <c r="H72" i="6"/>
  <c r="L46" i="11"/>
  <c r="I59"/>
  <c r="K28" i="10"/>
  <c r="L23" i="11"/>
  <c r="I62"/>
  <c r="I200" i="10"/>
  <c r="I78"/>
  <c r="H221"/>
  <c r="H78"/>
  <c r="J152"/>
  <c r="J78"/>
  <c r="J439" i="5"/>
  <c r="I439"/>
  <c r="H439"/>
  <c r="J261"/>
  <c r="I103"/>
  <c r="I33"/>
  <c r="J21"/>
  <c r="J103"/>
  <c r="H103"/>
  <c r="I144" i="10"/>
  <c r="H21"/>
  <c r="I109"/>
  <c r="I134"/>
  <c r="I27"/>
  <c r="I44"/>
  <c r="I50"/>
  <c r="I56"/>
  <c r="I71"/>
  <c r="I125"/>
  <c r="I152"/>
  <c r="I221"/>
  <c r="I38"/>
  <c r="I63"/>
  <c r="I168"/>
  <c r="J99"/>
  <c r="H187"/>
  <c r="H200"/>
  <c r="J27"/>
  <c r="H38"/>
  <c r="J44"/>
  <c r="H50"/>
  <c r="J56"/>
  <c r="H63"/>
  <c r="J71"/>
  <c r="I99"/>
  <c r="J109"/>
  <c r="J125"/>
  <c r="J134"/>
  <c r="H144"/>
  <c r="H152"/>
  <c r="J168"/>
  <c r="J221"/>
  <c r="J21"/>
  <c r="H99"/>
  <c r="J187"/>
  <c r="J200"/>
  <c r="I21"/>
  <c r="H27"/>
  <c r="J38"/>
  <c r="H44"/>
  <c r="J50"/>
  <c r="H56"/>
  <c r="J63"/>
  <c r="H71"/>
  <c r="H109"/>
  <c r="H125"/>
  <c r="H134"/>
  <c r="J144"/>
  <c r="H168"/>
  <c r="I187"/>
  <c r="I261" i="5"/>
  <c r="H21"/>
  <c r="M30"/>
  <c r="H33"/>
  <c r="J33"/>
  <c r="I21"/>
  <c r="H261"/>
  <c r="L30"/>
  <c r="L30" i="14" l="1"/>
  <c r="L22" i="11"/>
  <c r="L21" s="1"/>
  <c r="H62"/>
  <c r="E21" i="16"/>
  <c r="L22" i="15"/>
  <c r="L21" s="1"/>
  <c r="L42"/>
  <c r="L42" i="14"/>
  <c r="L56" i="11"/>
  <c r="L47" s="1"/>
  <c r="P145" i="9" s="1"/>
  <c r="L30" i="11"/>
  <c r="L56" i="14"/>
  <c r="L47" s="1"/>
  <c r="L56" i="15"/>
  <c r="L47" s="1"/>
  <c r="L22" i="14"/>
  <c r="L21" s="1"/>
  <c r="L30" i="15"/>
  <c r="AD62" i="14"/>
  <c r="W62"/>
  <c r="AA62"/>
  <c r="Y62" i="11"/>
  <c r="S62" s="1"/>
  <c r="AC62"/>
  <c r="Z62" i="15"/>
  <c r="AE62"/>
  <c r="X62"/>
  <c r="AA62" i="11"/>
  <c r="Z62"/>
  <c r="X62" i="14"/>
  <c r="AE62"/>
  <c r="W62" i="15"/>
  <c r="AD62"/>
  <c r="Y62"/>
  <c r="S62" s="1"/>
  <c r="R62" s="1"/>
  <c r="AC62"/>
  <c r="W62" i="11"/>
  <c r="AD62"/>
  <c r="AA62" i="15"/>
  <c r="Y62" i="14"/>
  <c r="S62" s="1"/>
  <c r="R62" s="1"/>
  <c r="AC62"/>
  <c r="Z62"/>
  <c r="X62" i="11"/>
  <c r="AE62"/>
  <c r="H59"/>
  <c r="R59" s="1"/>
  <c r="I69"/>
  <c r="L42"/>
  <c r="J246" i="10"/>
  <c r="J9" i="6" s="1"/>
  <c r="R145" i="9" s="1"/>
  <c r="H246" i="10"/>
  <c r="H9" i="6" s="1"/>
  <c r="I246" i="10"/>
  <c r="I9" i="6" s="1"/>
  <c r="Q145" i="9" s="1"/>
  <c r="C196"/>
  <c r="C220" s="1"/>
  <c r="L20" i="11" l="1"/>
  <c r="L12" s="1"/>
  <c r="L9" s="1"/>
  <c r="Q14" s="1"/>
  <c r="R62"/>
  <c r="H69"/>
  <c r="R69" s="1"/>
  <c r="E13" i="16"/>
  <c r="L20" i="14"/>
  <c r="L12" s="1"/>
  <c r="L9" s="1"/>
  <c r="Q14" s="1"/>
  <c r="L20" i="15"/>
  <c r="L12" s="1"/>
  <c r="L9" s="1"/>
  <c r="Q14" s="1"/>
  <c r="T62" i="14"/>
  <c r="T62" i="11"/>
  <c r="U62" i="14"/>
  <c r="T62" i="15"/>
  <c r="U62"/>
  <c r="U62" i="11"/>
  <c r="J247" i="10"/>
  <c r="H247"/>
  <c r="I247"/>
  <c r="L115" i="9"/>
  <c r="L114" s="1"/>
  <c r="Q180" s="1"/>
  <c r="M115"/>
  <c r="M114" s="1"/>
  <c r="R181" s="1"/>
  <c r="N115"/>
  <c r="N114" s="1"/>
  <c r="L74"/>
  <c r="M74"/>
  <c r="K74"/>
  <c r="J79" i="6" l="1"/>
  <c r="M32" i="9" s="1"/>
  <c r="M211" s="1"/>
  <c r="I79" i="6"/>
  <c r="H79"/>
  <c r="K32" i="9" s="1"/>
  <c r="J22" i="6"/>
  <c r="H22"/>
  <c r="I22"/>
  <c r="K211" i="9" l="1"/>
  <c r="P32"/>
  <c r="L32"/>
  <c r="L211" s="1"/>
  <c r="L85"/>
  <c r="Q178"/>
  <c r="M85"/>
  <c r="R178"/>
  <c r="P36"/>
  <c r="N85"/>
  <c r="H24" i="6" l="1"/>
  <c r="I207" i="8"/>
  <c r="H207"/>
  <c r="G210"/>
  <c r="G211"/>
  <c r="I193"/>
  <c r="J193"/>
  <c r="H193"/>
  <c r="G195"/>
  <c r="G196"/>
  <c r="G197"/>
  <c r="G189"/>
  <c r="H8" i="6"/>
  <c r="H15" s="1"/>
  <c r="H238" i="5"/>
  <c r="C7" i="7"/>
  <c r="G178" i="5"/>
  <c r="G175"/>
  <c r="G484"/>
  <c r="G485"/>
  <c r="G486"/>
  <c r="G685"/>
  <c r="H23" i="8" l="1"/>
  <c r="H26" i="6"/>
  <c r="H34" s="1"/>
  <c r="H299" i="5"/>
  <c r="G303"/>
  <c r="G304"/>
  <c r="G330"/>
  <c r="G302"/>
  <c r="G305"/>
  <c r="G179"/>
  <c r="G180"/>
  <c r="G173"/>
  <c r="H319"/>
  <c r="G336"/>
  <c r="G322"/>
  <c r="G323"/>
  <c r="I309"/>
  <c r="H309"/>
  <c r="G313"/>
  <c r="G314"/>
  <c r="G315"/>
  <c r="I299"/>
  <c r="J299"/>
  <c r="G306"/>
  <c r="H281"/>
  <c r="J14" i="8"/>
  <c r="J116" s="1"/>
  <c r="I14"/>
  <c r="I116" s="1"/>
  <c r="H14"/>
  <c r="H116" s="1"/>
  <c r="F3"/>
  <c r="J14" i="7"/>
  <c r="I14"/>
  <c r="H14"/>
  <c r="H300" s="1"/>
  <c r="F3"/>
  <c r="G329" i="5"/>
  <c r="G179" i="8"/>
  <c r="G180"/>
  <c r="G181"/>
  <c r="M24" i="11" l="1"/>
  <c r="M24" i="14"/>
  <c r="M24" i="15"/>
  <c r="H337" i="5"/>
  <c r="AF61" i="15" l="1"/>
  <c r="I61"/>
  <c r="H61" s="1"/>
  <c r="AF61" i="14"/>
  <c r="AF61" i="11"/>
  <c r="I61" i="14"/>
  <c r="H61" s="1"/>
  <c r="I61" i="11"/>
  <c r="H380" i="5"/>
  <c r="I24" i="6"/>
  <c r="I26" s="1"/>
  <c r="I34" s="1"/>
  <c r="J24"/>
  <c r="J26" s="1"/>
  <c r="J34" s="1"/>
  <c r="H61" i="11" l="1"/>
  <c r="E15" i="16"/>
  <c r="V61" i="15"/>
  <c r="S61" s="1"/>
  <c r="R61" s="1"/>
  <c r="AC61"/>
  <c r="V61" i="14"/>
  <c r="S61" s="1"/>
  <c r="R61" s="1"/>
  <c r="AC61"/>
  <c r="V61" i="11"/>
  <c r="S61" s="1"/>
  <c r="AC61"/>
  <c r="R61" l="1"/>
  <c r="L22" i="8"/>
  <c r="M22"/>
  <c r="K22"/>
  <c r="I5" i="6" l="1"/>
  <c r="J5"/>
  <c r="H19"/>
  <c r="I107" i="5"/>
  <c r="J107"/>
  <c r="H107"/>
  <c r="I58" i="7"/>
  <c r="I65" s="1"/>
  <c r="J58"/>
  <c r="J65" s="1"/>
  <c r="H58"/>
  <c r="H65" s="1"/>
  <c r="I38" i="8"/>
  <c r="I45" s="1"/>
  <c r="J38"/>
  <c r="J45" s="1"/>
  <c r="H38"/>
  <c r="H45" s="1"/>
  <c r="I23"/>
  <c r="J23"/>
  <c r="J292"/>
  <c r="I292"/>
  <c r="H292"/>
  <c r="J257"/>
  <c r="I257"/>
  <c r="H257"/>
  <c r="H253"/>
  <c r="E65" i="16" s="1"/>
  <c r="G252" i="8"/>
  <c r="G251"/>
  <c r="G250"/>
  <c r="G249"/>
  <c r="G248"/>
  <c r="G247"/>
  <c r="J245"/>
  <c r="I245"/>
  <c r="H245"/>
  <c r="J241"/>
  <c r="G64" i="16" s="1"/>
  <c r="I241" i="8"/>
  <c r="F64" i="16" s="1"/>
  <c r="H241" i="8"/>
  <c r="E64" i="16" s="1"/>
  <c r="G240" i="8"/>
  <c r="G239"/>
  <c r="G238"/>
  <c r="G237"/>
  <c r="G236"/>
  <c r="G235"/>
  <c r="G234"/>
  <c r="G233"/>
  <c r="G232"/>
  <c r="G231"/>
  <c r="G230"/>
  <c r="G229"/>
  <c r="G228"/>
  <c r="J225"/>
  <c r="I225"/>
  <c r="H225"/>
  <c r="G220"/>
  <c r="G219"/>
  <c r="G218"/>
  <c r="G217"/>
  <c r="G216"/>
  <c r="G215"/>
  <c r="J214"/>
  <c r="I214"/>
  <c r="H214"/>
  <c r="G213"/>
  <c r="G212"/>
  <c r="G209"/>
  <c r="G208"/>
  <c r="J207"/>
  <c r="G206"/>
  <c r="G205"/>
  <c r="G204"/>
  <c r="G203"/>
  <c r="G202"/>
  <c r="G201"/>
  <c r="J200"/>
  <c r="I200"/>
  <c r="H200"/>
  <c r="G199"/>
  <c r="G198"/>
  <c r="G194"/>
  <c r="G192"/>
  <c r="G191"/>
  <c r="G190"/>
  <c r="G187"/>
  <c r="G186"/>
  <c r="G185"/>
  <c r="G184"/>
  <c r="G183"/>
  <c r="G182"/>
  <c r="J178"/>
  <c r="I178"/>
  <c r="J176"/>
  <c r="I176"/>
  <c r="H176"/>
  <c r="J172"/>
  <c r="G62" i="16" s="1"/>
  <c r="I172" i="8"/>
  <c r="F62" i="16" s="1"/>
  <c r="H172" i="8"/>
  <c r="E62" i="16" s="1"/>
  <c r="J168" i="8"/>
  <c r="I168"/>
  <c r="H168"/>
  <c r="J164"/>
  <c r="G61" i="16" s="1"/>
  <c r="I164" i="8"/>
  <c r="F61" i="16" s="1"/>
  <c r="H164" i="8"/>
  <c r="E61" i="16" s="1"/>
  <c r="F163" i="8"/>
  <c r="F162"/>
  <c r="F161"/>
  <c r="F160"/>
  <c r="J158"/>
  <c r="I158"/>
  <c r="H158"/>
  <c r="J154"/>
  <c r="G60" i="16" s="1"/>
  <c r="I154" i="8"/>
  <c r="F60" i="16" s="1"/>
  <c r="H154" i="8"/>
  <c r="E60" i="16" s="1"/>
  <c r="F153" i="8"/>
  <c r="F152"/>
  <c r="J149"/>
  <c r="I149"/>
  <c r="H149"/>
  <c r="J145"/>
  <c r="G59" i="16" s="1"/>
  <c r="I145" i="8"/>
  <c r="F59" i="16" s="1"/>
  <c r="H145" i="8"/>
  <c r="E59" i="16" s="1"/>
  <c r="G144" i="8"/>
  <c r="G143"/>
  <c r="G142"/>
  <c r="G141"/>
  <c r="G140"/>
  <c r="G139"/>
  <c r="J137"/>
  <c r="I137"/>
  <c r="H137"/>
  <c r="J127"/>
  <c r="I127"/>
  <c r="H127"/>
  <c r="G104"/>
  <c r="G101"/>
  <c r="G96"/>
  <c r="J94"/>
  <c r="I94"/>
  <c r="H94"/>
  <c r="K68" i="9" s="1"/>
  <c r="J90" i="8"/>
  <c r="J73" i="6" s="1"/>
  <c r="I90" i="8"/>
  <c r="I73" i="6" s="1"/>
  <c r="H90" i="8"/>
  <c r="J87"/>
  <c r="I87"/>
  <c r="H87"/>
  <c r="J83"/>
  <c r="J66" i="6" s="1"/>
  <c r="I83" i="8"/>
  <c r="I66" i="6" s="1"/>
  <c r="H83" i="8"/>
  <c r="J79"/>
  <c r="I79"/>
  <c r="H79"/>
  <c r="J75"/>
  <c r="I75"/>
  <c r="H75"/>
  <c r="E58" i="16" s="1"/>
  <c r="J72" i="8"/>
  <c r="I72"/>
  <c r="H72"/>
  <c r="J52" i="6"/>
  <c r="I52"/>
  <c r="J65" i="8"/>
  <c r="I65"/>
  <c r="H65"/>
  <c r="J58"/>
  <c r="I58"/>
  <c r="H58"/>
  <c r="J34"/>
  <c r="I34"/>
  <c r="H34"/>
  <c r="J27"/>
  <c r="I27"/>
  <c r="H27"/>
  <c r="J21"/>
  <c r="I21"/>
  <c r="H21"/>
  <c r="J16"/>
  <c r="G56" i="16" s="1"/>
  <c r="I16" i="8"/>
  <c r="H16"/>
  <c r="E56" i="16" s="1"/>
  <c r="J348" i="7"/>
  <c r="I348"/>
  <c r="H348"/>
  <c r="G343"/>
  <c r="G342"/>
  <c r="G341"/>
  <c r="G334"/>
  <c r="G333"/>
  <c r="G332"/>
  <c r="G330"/>
  <c r="G329"/>
  <c r="G328"/>
  <c r="G326"/>
  <c r="G325"/>
  <c r="G324"/>
  <c r="G323"/>
  <c r="J300"/>
  <c r="I300"/>
  <c r="J296"/>
  <c r="I296"/>
  <c r="H296"/>
  <c r="G295"/>
  <c r="G294"/>
  <c r="G293"/>
  <c r="G292"/>
  <c r="G291"/>
  <c r="G290"/>
  <c r="J287"/>
  <c r="I287"/>
  <c r="H287"/>
  <c r="G278"/>
  <c r="J251"/>
  <c r="I251"/>
  <c r="H251"/>
  <c r="G246"/>
  <c r="G245"/>
  <c r="G244"/>
  <c r="J192"/>
  <c r="I192"/>
  <c r="H192"/>
  <c r="J188"/>
  <c r="I188"/>
  <c r="H188"/>
  <c r="F187"/>
  <c r="F186"/>
  <c r="J184"/>
  <c r="I184"/>
  <c r="H184"/>
  <c r="J180"/>
  <c r="I180"/>
  <c r="H180"/>
  <c r="F179"/>
  <c r="F178"/>
  <c r="F177"/>
  <c r="F176"/>
  <c r="J174"/>
  <c r="I174"/>
  <c r="H174"/>
  <c r="J170"/>
  <c r="I170"/>
  <c r="H170"/>
  <c r="F169"/>
  <c r="F168"/>
  <c r="J165"/>
  <c r="I165"/>
  <c r="H165"/>
  <c r="J161"/>
  <c r="I161"/>
  <c r="H161"/>
  <c r="G160"/>
  <c r="G159"/>
  <c r="G158"/>
  <c r="G157"/>
  <c r="G156"/>
  <c r="G155"/>
  <c r="G154"/>
  <c r="G153"/>
  <c r="G152"/>
  <c r="G151"/>
  <c r="J149"/>
  <c r="I149"/>
  <c r="H149"/>
  <c r="J139"/>
  <c r="I139"/>
  <c r="H139"/>
  <c r="J8" i="6"/>
  <c r="J15" s="1"/>
  <c r="I8"/>
  <c r="I15" s="1"/>
  <c r="J118" i="7"/>
  <c r="I118"/>
  <c r="H118"/>
  <c r="J114"/>
  <c r="J71" i="6" s="1"/>
  <c r="I114" i="7"/>
  <c r="I71" i="6" s="1"/>
  <c r="H114" i="7"/>
  <c r="J111"/>
  <c r="I111"/>
  <c r="H111"/>
  <c r="J107"/>
  <c r="J64" i="6" s="1"/>
  <c r="I107" i="7"/>
  <c r="I64" i="6" s="1"/>
  <c r="H107" i="7"/>
  <c r="J103"/>
  <c r="I103"/>
  <c r="H103"/>
  <c r="J57" i="6"/>
  <c r="I57"/>
  <c r="J96" i="7"/>
  <c r="I96"/>
  <c r="H96"/>
  <c r="J50" i="6"/>
  <c r="I50"/>
  <c r="J89" i="7"/>
  <c r="I89"/>
  <c r="H89"/>
  <c r="J82"/>
  <c r="I82"/>
  <c r="H82"/>
  <c r="J54"/>
  <c r="J38" i="6" s="1"/>
  <c r="I54" i="7"/>
  <c r="I38" i="6" s="1"/>
  <c r="H54" i="7"/>
  <c r="H38" i="6" s="1"/>
  <c r="J29" i="7"/>
  <c r="I29"/>
  <c r="H29"/>
  <c r="J22"/>
  <c r="I22"/>
  <c r="H22"/>
  <c r="I638" i="5"/>
  <c r="J638"/>
  <c r="H638"/>
  <c r="I469"/>
  <c r="J469"/>
  <c r="H469"/>
  <c r="I456"/>
  <c r="J456"/>
  <c r="H456"/>
  <c r="I384"/>
  <c r="I443" s="1"/>
  <c r="J384"/>
  <c r="J443" s="1"/>
  <c r="H384"/>
  <c r="H443" s="1"/>
  <c r="I279"/>
  <c r="J279"/>
  <c r="H279"/>
  <c r="I265"/>
  <c r="J265"/>
  <c r="H265"/>
  <c r="I247"/>
  <c r="J247"/>
  <c r="H247"/>
  <c r="I238"/>
  <c r="J238"/>
  <c r="I216"/>
  <c r="J216"/>
  <c r="H216"/>
  <c r="I206"/>
  <c r="J206"/>
  <c r="H206"/>
  <c r="I171"/>
  <c r="J171"/>
  <c r="H171"/>
  <c r="I164"/>
  <c r="J164"/>
  <c r="H164"/>
  <c r="I156"/>
  <c r="J156"/>
  <c r="H156"/>
  <c r="I149"/>
  <c r="J149"/>
  <c r="H149"/>
  <c r="I142"/>
  <c r="J142"/>
  <c r="H142"/>
  <c r="I135"/>
  <c r="J135"/>
  <c r="H135"/>
  <c r="I51"/>
  <c r="J51"/>
  <c r="H51"/>
  <c r="J26"/>
  <c r="J38" s="1"/>
  <c r="J45" s="1"/>
  <c r="I26"/>
  <c r="I38" s="1"/>
  <c r="I45" s="1"/>
  <c r="H26"/>
  <c r="H38" s="1"/>
  <c r="H45" s="1"/>
  <c r="J59" i="6" l="1"/>
  <c r="G58" i="16"/>
  <c r="F56"/>
  <c r="H39" i="6"/>
  <c r="E57" i="16"/>
  <c r="I59" i="6"/>
  <c r="F58" i="16"/>
  <c r="J39" i="6"/>
  <c r="G57" i="16"/>
  <c r="I39" i="6"/>
  <c r="F57" i="16"/>
  <c r="L33" i="7"/>
  <c r="M33"/>
  <c r="M59" i="11"/>
  <c r="M69" s="1"/>
  <c r="M59" i="15"/>
  <c r="M69" s="1"/>
  <c r="M59" i="14"/>
  <c r="M69" s="1"/>
  <c r="M62" i="11"/>
  <c r="M62" i="14"/>
  <c r="M62" i="15"/>
  <c r="M64" i="11"/>
  <c r="M64" i="15"/>
  <c r="M64" i="14"/>
  <c r="M39" i="11"/>
  <c r="M39" i="14"/>
  <c r="M39" i="15"/>
  <c r="M46" i="14"/>
  <c r="M46" i="15"/>
  <c r="M57" i="11"/>
  <c r="M57" i="15"/>
  <c r="M57" i="14"/>
  <c r="M58" i="11"/>
  <c r="M58" i="14"/>
  <c r="M58" i="15"/>
  <c r="M60" i="11"/>
  <c r="M60" i="14"/>
  <c r="M60" i="15"/>
  <c r="M44" i="14"/>
  <c r="M44" i="15"/>
  <c r="M23" i="14"/>
  <c r="M22" s="1"/>
  <c r="M21" s="1"/>
  <c r="M23" i="15"/>
  <c r="M22" s="1"/>
  <c r="M21" s="1"/>
  <c r="M37" i="11"/>
  <c r="M37" i="15"/>
  <c r="M37" i="14"/>
  <c r="M43"/>
  <c r="M43" i="15"/>
  <c r="M45"/>
  <c r="M45" i="14"/>
  <c r="K43" i="15"/>
  <c r="K43" i="14"/>
  <c r="K45" i="15"/>
  <c r="K45" i="14"/>
  <c r="K59" i="11"/>
  <c r="K69" s="1"/>
  <c r="K59" i="14"/>
  <c r="K59" i="15"/>
  <c r="K60" i="11"/>
  <c r="K60" i="14"/>
  <c r="K60" i="15"/>
  <c r="K39" i="11"/>
  <c r="K39" i="15"/>
  <c r="K39" i="14"/>
  <c r="G39" s="1"/>
  <c r="K44"/>
  <c r="K44" i="15"/>
  <c r="K46" i="14"/>
  <c r="K46" i="15"/>
  <c r="K57" i="11"/>
  <c r="K57" i="15"/>
  <c r="K57" i="14"/>
  <c r="K58" i="11"/>
  <c r="K58" i="15"/>
  <c r="K58" i="14"/>
  <c r="K37"/>
  <c r="K37" i="15"/>
  <c r="K64" i="11"/>
  <c r="K64" i="15"/>
  <c r="K64" i="14"/>
  <c r="K23" i="15"/>
  <c r="K23" i="14"/>
  <c r="K24" i="11"/>
  <c r="G24" s="1"/>
  <c r="K24" i="14"/>
  <c r="K24" i="15"/>
  <c r="G24" s="1"/>
  <c r="M45" i="9"/>
  <c r="L45"/>
  <c r="I53" i="6"/>
  <c r="K37" i="11"/>
  <c r="K45" i="9"/>
  <c r="J53" i="6"/>
  <c r="M43" i="11"/>
  <c r="H52" i="6"/>
  <c r="K43" i="11"/>
  <c r="H50" i="6"/>
  <c r="J19"/>
  <c r="J83"/>
  <c r="I19"/>
  <c r="I83"/>
  <c r="M23" i="11"/>
  <c r="M22" s="1"/>
  <c r="M21" s="1"/>
  <c r="K23"/>
  <c r="K33" i="7"/>
  <c r="H66" i="6"/>
  <c r="M45" i="11"/>
  <c r="H59" i="6"/>
  <c r="M44" i="11"/>
  <c r="H73" i="6"/>
  <c r="M46" i="11"/>
  <c r="H64" i="6"/>
  <c r="K45" i="11"/>
  <c r="H57" i="6"/>
  <c r="K44" i="11"/>
  <c r="H71" i="6"/>
  <c r="K46" i="11"/>
  <c r="K43" i="9"/>
  <c r="I221" i="8"/>
  <c r="F63" i="16" s="1"/>
  <c r="J221" i="8"/>
  <c r="G63" i="16" s="1"/>
  <c r="F69" l="1"/>
  <c r="G69"/>
  <c r="G23" i="14"/>
  <c r="G64"/>
  <c r="G39" i="11"/>
  <c r="P53" i="9" s="1"/>
  <c r="G57" i="11"/>
  <c r="M30" i="14"/>
  <c r="K30" i="11"/>
  <c r="M30"/>
  <c r="G69"/>
  <c r="G59"/>
  <c r="G39" i="15"/>
  <c r="G64"/>
  <c r="M30"/>
  <c r="M42"/>
  <c r="M42" i="14"/>
  <c r="K69"/>
  <c r="G69" s="1"/>
  <c r="G59"/>
  <c r="K42"/>
  <c r="G43"/>
  <c r="G57" i="15"/>
  <c r="K69"/>
  <c r="G69" s="1"/>
  <c r="G59"/>
  <c r="K22" i="14"/>
  <c r="G24"/>
  <c r="K30"/>
  <c r="G37"/>
  <c r="G57"/>
  <c r="K22" i="15"/>
  <c r="G23"/>
  <c r="K30"/>
  <c r="G37"/>
  <c r="K42"/>
  <c r="G43"/>
  <c r="K22" i="11"/>
  <c r="K21" s="1"/>
  <c r="G21" s="1"/>
  <c r="G37"/>
  <c r="P45" i="9" s="1"/>
  <c r="P49"/>
  <c r="H53" i="6"/>
  <c r="M42" i="11"/>
  <c r="K42"/>
  <c r="G43"/>
  <c r="G23"/>
  <c r="P43" i="9" s="1"/>
  <c r="J404" i="8"/>
  <c r="J405" s="1"/>
  <c r="I404"/>
  <c r="I405" s="1"/>
  <c r="L28" i="5"/>
  <c r="M28"/>
  <c r="K28"/>
  <c r="L27"/>
  <c r="M27"/>
  <c r="K27"/>
  <c r="M47" i="9"/>
  <c r="M46" s="1"/>
  <c r="L47"/>
  <c r="L46" s="1"/>
  <c r="G674" i="5"/>
  <c r="G645"/>
  <c r="G71" i="16" l="1"/>
  <c r="F71"/>
  <c r="G30" i="14"/>
  <c r="G30" i="11"/>
  <c r="G30" i="15"/>
  <c r="K21" i="14"/>
  <c r="G22"/>
  <c r="K21" i="15"/>
  <c r="G22"/>
  <c r="G22" i="11"/>
  <c r="I11" i="6"/>
  <c r="I80"/>
  <c r="J11"/>
  <c r="J80"/>
  <c r="K47" i="9"/>
  <c r="M43"/>
  <c r="L43"/>
  <c r="G684" i="5"/>
  <c r="G483"/>
  <c r="G487"/>
  <c r="G488"/>
  <c r="G489"/>
  <c r="G498"/>
  <c r="G497"/>
  <c r="G496"/>
  <c r="G495"/>
  <c r="G494"/>
  <c r="G493"/>
  <c r="G492"/>
  <c r="G491"/>
  <c r="G482"/>
  <c r="G481"/>
  <c r="G478"/>
  <c r="G477"/>
  <c r="G476"/>
  <c r="G475"/>
  <c r="G474"/>
  <c r="G473"/>
  <c r="G21" i="14" l="1"/>
  <c r="G21" i="15"/>
  <c r="AG66" i="14"/>
  <c r="AG66" i="11"/>
  <c r="AG66" i="15"/>
  <c r="AH66"/>
  <c r="AH66" i="14"/>
  <c r="AH66" i="11"/>
  <c r="R161" i="9"/>
  <c r="R160"/>
  <c r="Q160"/>
  <c r="Q161"/>
  <c r="K46"/>
  <c r="P46" s="1"/>
  <c r="P47"/>
  <c r="M212"/>
  <c r="W66" i="14" l="1"/>
  <c r="X66" i="11"/>
  <c r="W66" i="15"/>
  <c r="X66"/>
  <c r="X66" i="14"/>
  <c r="W66" i="11"/>
  <c r="L212" i="9"/>
  <c r="G464" i="5"/>
  <c r="G463"/>
  <c r="G462"/>
  <c r="G461"/>
  <c r="G460"/>
  <c r="G459"/>
  <c r="G400"/>
  <c r="G401"/>
  <c r="G402"/>
  <c r="G397"/>
  <c r="G398"/>
  <c r="G403"/>
  <c r="G404"/>
  <c r="G405"/>
  <c r="I319"/>
  <c r="J319"/>
  <c r="J309"/>
  <c r="I281"/>
  <c r="J281"/>
  <c r="G318"/>
  <c r="G317"/>
  <c r="I337" l="1"/>
  <c r="J337"/>
  <c r="I64" i="11"/>
  <c r="G324" i="5"/>
  <c r="G325"/>
  <c r="G316"/>
  <c r="G310"/>
  <c r="G308"/>
  <c r="G307"/>
  <c r="I380" l="1"/>
  <c r="AG61" i="14"/>
  <c r="AG61" i="11"/>
  <c r="AG61" i="15"/>
  <c r="J380" i="5"/>
  <c r="AH61" i="15"/>
  <c r="AH61" i="11"/>
  <c r="AH61" i="14"/>
  <c r="H64" i="11"/>
  <c r="J269" i="5"/>
  <c r="I269"/>
  <c r="H269"/>
  <c r="F242"/>
  <c r="F241"/>
  <c r="J243"/>
  <c r="I243"/>
  <c r="H243"/>
  <c r="G221"/>
  <c r="G222"/>
  <c r="G225"/>
  <c r="G226"/>
  <c r="G231"/>
  <c r="P71" i="9"/>
  <c r="G174" i="5"/>
  <c r="I167"/>
  <c r="J167"/>
  <c r="H167"/>
  <c r="I160"/>
  <c r="J160"/>
  <c r="H160"/>
  <c r="I152"/>
  <c r="J152"/>
  <c r="H152"/>
  <c r="M65" i="9"/>
  <c r="M64" s="1"/>
  <c r="L65"/>
  <c r="L64" s="1"/>
  <c r="K65"/>
  <c r="I1019" i="5" l="1"/>
  <c r="I1022"/>
  <c r="J1022"/>
  <c r="J1019"/>
  <c r="I1015"/>
  <c r="I1017" s="1"/>
  <c r="I1018" s="1"/>
  <c r="J1015"/>
  <c r="J1017" s="1"/>
  <c r="J1018" s="1"/>
  <c r="H1015"/>
  <c r="H1019"/>
  <c r="H1022"/>
  <c r="AG45" i="14"/>
  <c r="AG45" i="15"/>
  <c r="AG45" i="11"/>
  <c r="I58" i="15"/>
  <c r="AF58" i="14"/>
  <c r="AF58" i="11"/>
  <c r="I58" i="14"/>
  <c r="AF58" i="15"/>
  <c r="AH45" i="11"/>
  <c r="AH45" i="15"/>
  <c r="AH45" i="14"/>
  <c r="AG46"/>
  <c r="AG46" i="11"/>
  <c r="AG46" i="15"/>
  <c r="AH60"/>
  <c r="AH60" i="14"/>
  <c r="AH60" i="11"/>
  <c r="AE61" i="15"/>
  <c r="X61"/>
  <c r="U61" s="1"/>
  <c r="I45" i="11"/>
  <c r="H45" s="1"/>
  <c r="AF45" i="15"/>
  <c r="I45" i="14"/>
  <c r="H45" s="1"/>
  <c r="G45" s="1"/>
  <c r="I45" i="15"/>
  <c r="H45" s="1"/>
  <c r="AF45" i="14"/>
  <c r="AF45" i="11"/>
  <c r="AH46" i="15"/>
  <c r="AH46" i="14"/>
  <c r="AH46" i="11"/>
  <c r="AH58" i="14"/>
  <c r="AH58" i="15"/>
  <c r="AH58" i="11"/>
  <c r="AG60"/>
  <c r="AG60" i="15"/>
  <c r="AG60" i="14"/>
  <c r="X61" i="11"/>
  <c r="U61" s="1"/>
  <c r="AE61"/>
  <c r="AD61"/>
  <c r="W61"/>
  <c r="T61" s="1"/>
  <c r="AH44" i="15"/>
  <c r="AH44" i="14"/>
  <c r="AH44" i="11"/>
  <c r="I44" i="14"/>
  <c r="AF44" i="15"/>
  <c r="AF44" i="11"/>
  <c r="I44" i="15"/>
  <c r="AF44" i="14"/>
  <c r="AD61"/>
  <c r="W61"/>
  <c r="T61" s="1"/>
  <c r="AG44"/>
  <c r="AG44" i="11"/>
  <c r="AG44" i="15"/>
  <c r="I46" i="11"/>
  <c r="H46" s="1"/>
  <c r="I46" i="14"/>
  <c r="H46" s="1"/>
  <c r="AF46" i="11"/>
  <c r="AF46" i="15"/>
  <c r="I46"/>
  <c r="H46" s="1"/>
  <c r="AF46" i="14"/>
  <c r="AG58" i="15"/>
  <c r="AG58" i="11"/>
  <c r="AG58" i="14"/>
  <c r="I60" i="11"/>
  <c r="H60" s="1"/>
  <c r="AF60" i="15"/>
  <c r="I60"/>
  <c r="H60" s="1"/>
  <c r="G60" s="1"/>
  <c r="AF60" i="14"/>
  <c r="I60"/>
  <c r="H60" s="1"/>
  <c r="G60" s="1"/>
  <c r="AF60" i="11"/>
  <c r="AE61" i="14"/>
  <c r="X61"/>
  <c r="U61" s="1"/>
  <c r="W61" i="15"/>
  <c r="T61" s="1"/>
  <c r="AD61"/>
  <c r="G64" i="11"/>
  <c r="R64"/>
  <c r="I44"/>
  <c r="I58"/>
  <c r="E20" i="16" s="1"/>
  <c r="K64" i="9"/>
  <c r="P64" s="1"/>
  <c r="P65"/>
  <c r="M57"/>
  <c r="J70" i="6"/>
  <c r="J74" s="1"/>
  <c r="L57" i="9"/>
  <c r="I70" i="6"/>
  <c r="I74" s="1"/>
  <c r="M44" i="9"/>
  <c r="M42" s="1"/>
  <c r="J37" i="6"/>
  <c r="J40" s="1"/>
  <c r="J41" s="1"/>
  <c r="K57" i="9"/>
  <c r="H70" i="6"/>
  <c r="H74" s="1"/>
  <c r="K44" i="9"/>
  <c r="H37" i="6"/>
  <c r="H40" s="1"/>
  <c r="H41" s="1"/>
  <c r="I63"/>
  <c r="I67" s="1"/>
  <c r="L56" i="9"/>
  <c r="L44"/>
  <c r="L42" s="1"/>
  <c r="I37" i="6"/>
  <c r="I40" s="1"/>
  <c r="I41" s="1"/>
  <c r="H63"/>
  <c r="H67" s="1"/>
  <c r="K56" i="9"/>
  <c r="L55"/>
  <c r="I56" i="6"/>
  <c r="I60" s="1"/>
  <c r="M55" i="9"/>
  <c r="J56" i="6"/>
  <c r="J60" s="1"/>
  <c r="K55" i="9"/>
  <c r="H56" i="6"/>
  <c r="H60" s="1"/>
  <c r="J63"/>
  <c r="J67" s="1"/>
  <c r="M56" i="9"/>
  <c r="I1026" i="5" l="1"/>
  <c r="J1026"/>
  <c r="J1021"/>
  <c r="I1021"/>
  <c r="AC46" i="14"/>
  <c r="V46"/>
  <c r="S46" s="1"/>
  <c r="R46" s="1"/>
  <c r="W44"/>
  <c r="T44" s="1"/>
  <c r="AD44"/>
  <c r="AG42"/>
  <c r="H44" i="15"/>
  <c r="I42"/>
  <c r="AE44" i="11"/>
  <c r="X44"/>
  <c r="U44" s="1"/>
  <c r="AH42"/>
  <c r="AD60" i="15"/>
  <c r="W60"/>
  <c r="T60" s="1"/>
  <c r="AC45" i="11"/>
  <c r="V45"/>
  <c r="S45" s="1"/>
  <c r="R45" s="1"/>
  <c r="V45" i="15"/>
  <c r="S45" s="1"/>
  <c r="R45" s="1"/>
  <c r="AC45"/>
  <c r="AE45" i="11"/>
  <c r="X45"/>
  <c r="U45" s="1"/>
  <c r="AD45" i="14"/>
  <c r="W45"/>
  <c r="T45" s="1"/>
  <c r="AC60" i="11"/>
  <c r="V60"/>
  <c r="S60" s="1"/>
  <c r="R60" s="1"/>
  <c r="AD58" i="15"/>
  <c r="W58"/>
  <c r="T58" s="1"/>
  <c r="AD44" i="11"/>
  <c r="W44"/>
  <c r="T44" s="1"/>
  <c r="AG42"/>
  <c r="H44" i="14"/>
  <c r="I42"/>
  <c r="AE58" i="15"/>
  <c r="X58"/>
  <c r="U58" s="1"/>
  <c r="AE46"/>
  <c r="X46"/>
  <c r="U46" s="1"/>
  <c r="W46"/>
  <c r="T46" s="1"/>
  <c r="AD46"/>
  <c r="X45"/>
  <c r="U45" s="1"/>
  <c r="AE45"/>
  <c r="AC58" i="11"/>
  <c r="V58"/>
  <c r="S58" s="1"/>
  <c r="AD58"/>
  <c r="W58"/>
  <c r="T58" s="1"/>
  <c r="V46" i="15"/>
  <c r="S46" s="1"/>
  <c r="R46" s="1"/>
  <c r="AC46"/>
  <c r="W44"/>
  <c r="T44" s="1"/>
  <c r="AD44"/>
  <c r="AG42"/>
  <c r="V44"/>
  <c r="S44" s="1"/>
  <c r="AC44"/>
  <c r="AF42"/>
  <c r="AE44"/>
  <c r="X44"/>
  <c r="U44" s="1"/>
  <c r="AH42"/>
  <c r="AE58" i="11"/>
  <c r="X58"/>
  <c r="U58" s="1"/>
  <c r="AE46" i="14"/>
  <c r="X46"/>
  <c r="U46" s="1"/>
  <c r="G45" i="15"/>
  <c r="X60"/>
  <c r="U60" s="1"/>
  <c r="AE60"/>
  <c r="X45" i="14"/>
  <c r="U45" s="1"/>
  <c r="AE45"/>
  <c r="H58"/>
  <c r="AD45" i="11"/>
  <c r="W45"/>
  <c r="T45" s="1"/>
  <c r="G60"/>
  <c r="G46" i="14"/>
  <c r="AE58"/>
  <c r="X58"/>
  <c r="U58" s="1"/>
  <c r="AE60" i="11"/>
  <c r="X60"/>
  <c r="U60" s="1"/>
  <c r="AD46"/>
  <c r="W46"/>
  <c r="T46" s="1"/>
  <c r="V58" i="14"/>
  <c r="S58" s="1"/>
  <c r="AC58"/>
  <c r="AC60" i="15"/>
  <c r="V60"/>
  <c r="S60" s="1"/>
  <c r="R60" s="1"/>
  <c r="AC46" i="11"/>
  <c r="V46"/>
  <c r="S46" s="1"/>
  <c r="R46" s="1"/>
  <c r="V44" i="14"/>
  <c r="S44" s="1"/>
  <c r="AC44"/>
  <c r="AF42"/>
  <c r="AD60"/>
  <c r="W60"/>
  <c r="T60" s="1"/>
  <c r="AD45" i="15"/>
  <c r="W45"/>
  <c r="T45" s="1"/>
  <c r="AC60" i="14"/>
  <c r="V60"/>
  <c r="S60" s="1"/>
  <c r="R60" s="1"/>
  <c r="W58"/>
  <c r="T58" s="1"/>
  <c r="AD58"/>
  <c r="G46" i="15"/>
  <c r="AC44" i="11"/>
  <c r="V44"/>
  <c r="S44" s="1"/>
  <c r="AF42"/>
  <c r="AE44" i="14"/>
  <c r="X44"/>
  <c r="U44" s="1"/>
  <c r="AH42"/>
  <c r="AD60" i="11"/>
  <c r="W60"/>
  <c r="T60" s="1"/>
  <c r="AE46"/>
  <c r="X46"/>
  <c r="U46" s="1"/>
  <c r="AC45" i="14"/>
  <c r="V45"/>
  <c r="S45" s="1"/>
  <c r="R45" s="1"/>
  <c r="X60"/>
  <c r="U60" s="1"/>
  <c r="AE60"/>
  <c r="W46"/>
  <c r="T46" s="1"/>
  <c r="AD46"/>
  <c r="V58" i="15"/>
  <c r="S58" s="1"/>
  <c r="AC58"/>
  <c r="H58"/>
  <c r="G58" s="1"/>
  <c r="P44" i="9"/>
  <c r="K42"/>
  <c r="H44" i="11"/>
  <c r="I42"/>
  <c r="E14" i="16" s="1"/>
  <c r="H58" i="11"/>
  <c r="M54" i="9"/>
  <c r="K54"/>
  <c r="L54"/>
  <c r="X42" i="14" l="1"/>
  <c r="U42" s="1"/>
  <c r="AE42"/>
  <c r="R58"/>
  <c r="G58"/>
  <c r="X42" i="15"/>
  <c r="U42" s="1"/>
  <c r="AE42"/>
  <c r="W42" i="14"/>
  <c r="T42" s="1"/>
  <c r="AD42"/>
  <c r="W42" i="15"/>
  <c r="T42" s="1"/>
  <c r="AD42"/>
  <c r="AE42" i="11"/>
  <c r="X42"/>
  <c r="U42" s="1"/>
  <c r="R44" i="15"/>
  <c r="G44"/>
  <c r="H42"/>
  <c r="G42" s="1"/>
  <c r="W42" i="11"/>
  <c r="T42" s="1"/>
  <c r="AD42"/>
  <c r="V42"/>
  <c r="S42" s="1"/>
  <c r="AC42"/>
  <c r="AC42" i="15"/>
  <c r="V42"/>
  <c r="S42" s="1"/>
  <c r="G44" i="14"/>
  <c r="R44"/>
  <c r="H42"/>
  <c r="G42" s="1"/>
  <c r="AC42"/>
  <c r="V42"/>
  <c r="S42" s="1"/>
  <c r="R58" i="15"/>
  <c r="H42" i="11"/>
  <c r="R44"/>
  <c r="G58"/>
  <c r="R58"/>
  <c r="P42" i="9"/>
  <c r="K115"/>
  <c r="K114" s="1"/>
  <c r="R42" i="15" l="1"/>
  <c r="R42" i="14"/>
  <c r="G42" i="11"/>
  <c r="R42"/>
  <c r="P179" i="9"/>
  <c r="K85"/>
  <c r="H178" i="8"/>
  <c r="H221" s="1"/>
  <c r="G188"/>
  <c r="H404" l="1"/>
  <c r="E63" i="16"/>
  <c r="E69" s="1"/>
  <c r="M61" i="11"/>
  <c r="M61" i="14"/>
  <c r="M61" i="15"/>
  <c r="M66" i="11" l="1"/>
  <c r="M56" s="1"/>
  <c r="M47" s="1"/>
  <c r="M66" i="15"/>
  <c r="M56" s="1"/>
  <c r="M47" s="1"/>
  <c r="M20" s="1"/>
  <c r="Q15" s="1"/>
  <c r="M66" i="14"/>
  <c r="M56" s="1"/>
  <c r="M47" s="1"/>
  <c r="M20" s="1"/>
  <c r="Q15" s="1"/>
  <c r="G61" i="15"/>
  <c r="G61" i="14"/>
  <c r="H405" i="8"/>
  <c r="E71" i="16" s="1"/>
  <c r="P161" i="9" l="1"/>
  <c r="M20" i="11"/>
  <c r="P160" i="9"/>
  <c r="H80" i="6"/>
  <c r="P178" i="9"/>
  <c r="H11" i="6"/>
  <c r="Q15" i="11" l="1"/>
  <c r="AI65" i="15"/>
  <c r="AI65" i="14"/>
  <c r="AI65" i="11"/>
  <c r="G50" l="1"/>
  <c r="G49" l="1"/>
  <c r="K48"/>
  <c r="G48" l="1"/>
  <c r="P68" i="9" s="1"/>
  <c r="G45" i="11" l="1"/>
  <c r="P56" i="9" s="1"/>
  <c r="G44" i="11"/>
  <c r="P55" i="9" l="1"/>
  <c r="G46" i="11"/>
  <c r="P57" i="9" s="1"/>
  <c r="P54" l="1"/>
  <c r="K51" i="11"/>
  <c r="G51" l="1"/>
  <c r="G61"/>
  <c r="K212" i="9" l="1"/>
  <c r="AK66" i="14" l="1"/>
  <c r="AK66" i="15"/>
  <c r="AK66" i="11"/>
  <c r="AJ66" i="15"/>
  <c r="AJ66" i="11"/>
  <c r="AJ66" i="14"/>
  <c r="AA66" l="1"/>
  <c r="U66" s="1"/>
  <c r="AK56"/>
  <c r="AE66"/>
  <c r="Z66" i="11"/>
  <c r="T66" s="1"/>
  <c r="AJ56"/>
  <c r="AD66"/>
  <c r="AA66" i="15"/>
  <c r="U66" s="1"/>
  <c r="AK56"/>
  <c r="AE66"/>
  <c r="Z66"/>
  <c r="T66" s="1"/>
  <c r="AJ56"/>
  <c r="AD66"/>
  <c r="Z66" i="14"/>
  <c r="T66" s="1"/>
  <c r="AJ56"/>
  <c r="AD66"/>
  <c r="AA66" i="11"/>
  <c r="U66" s="1"/>
  <c r="AK56"/>
  <c r="AE66"/>
  <c r="AJ47" l="1"/>
  <c r="AJ47" i="15"/>
  <c r="AK47" i="11"/>
  <c r="AJ47" i="14"/>
  <c r="AK47"/>
  <c r="AK47" i="15"/>
  <c r="AJ20" l="1"/>
  <c r="AK20"/>
  <c r="AK20" i="14"/>
  <c r="AJ20"/>
  <c r="AJ20" i="11"/>
  <c r="AK20"/>
  <c r="AK11" l="1"/>
  <c r="AJ11" i="14"/>
  <c r="AK11" i="15"/>
  <c r="AJ11" i="11"/>
  <c r="AJ11" i="15"/>
  <c r="AK11" i="14"/>
  <c r="AJ9" l="1"/>
  <c r="AJ9" i="11"/>
  <c r="AK9"/>
  <c r="AK9" i="14"/>
  <c r="AJ9" i="15"/>
  <c r="AK9"/>
  <c r="H71" i="11" l="1"/>
  <c r="G71" s="1"/>
  <c r="AI66" i="14" l="1"/>
  <c r="AI66" i="15"/>
  <c r="AI66" i="11"/>
  <c r="H1024" i="5"/>
  <c r="G70" i="11"/>
  <c r="AI56" i="14" l="1"/>
  <c r="AI56" i="11"/>
  <c r="AI56" i="15"/>
  <c r="AI47" i="14" l="1"/>
  <c r="AI47" i="15"/>
  <c r="AI47" i="11"/>
  <c r="K66" l="1"/>
  <c r="K66" i="15"/>
  <c r="K66" i="14"/>
  <c r="AI20" i="11"/>
  <c r="AI20" i="14"/>
  <c r="AI20" i="15"/>
  <c r="AI11" l="1"/>
  <c r="AI11" i="11"/>
  <c r="AF66" i="15"/>
  <c r="AF66" i="11"/>
  <c r="I66" i="14"/>
  <c r="I66" i="15"/>
  <c r="AF66" i="14"/>
  <c r="AI11"/>
  <c r="I66" i="11"/>
  <c r="E24" i="16" s="1"/>
  <c r="V66" i="15" l="1"/>
  <c r="AC66"/>
  <c r="AC66" i="11"/>
  <c r="V66"/>
  <c r="AI9" i="15"/>
  <c r="V66" i="14"/>
  <c r="AC66"/>
  <c r="AI9"/>
  <c r="AI9" i="11"/>
  <c r="F199" i="5" l="1"/>
  <c r="F198"/>
  <c r="F200"/>
  <c r="G327" i="7"/>
  <c r="K65" i="11" l="1"/>
  <c r="K65" i="14"/>
  <c r="K65" i="15"/>
  <c r="I65" i="14" l="1"/>
  <c r="I56" s="1"/>
  <c r="I65" i="15"/>
  <c r="AG65" i="11" l="1"/>
  <c r="AG65" i="15"/>
  <c r="AG65" i="14"/>
  <c r="I56" i="15"/>
  <c r="AH65"/>
  <c r="AH65" i="11"/>
  <c r="AH65" i="14"/>
  <c r="I47"/>
  <c r="I65" i="11"/>
  <c r="E23" i="16" s="1"/>
  <c r="E17" s="1"/>
  <c r="E30" s="1"/>
  <c r="AF65" i="14"/>
  <c r="AF65" i="11"/>
  <c r="AF65" i="15"/>
  <c r="F31" i="16" l="1"/>
  <c r="H1026" i="5"/>
  <c r="AF56" i="11"/>
  <c r="AC65"/>
  <c r="AE65" i="14"/>
  <c r="AH56"/>
  <c r="AG56" i="15"/>
  <c r="AD65"/>
  <c r="I56" i="11"/>
  <c r="AH56" i="15"/>
  <c r="AE65"/>
  <c r="AG56" i="14"/>
  <c r="AD65"/>
  <c r="AD65" i="11"/>
  <c r="AG56"/>
  <c r="AF56" i="15"/>
  <c r="AC65"/>
  <c r="AF56" i="14"/>
  <c r="AC65"/>
  <c r="I20"/>
  <c r="AH56" i="11"/>
  <c r="AE65"/>
  <c r="I47" i="15"/>
  <c r="I20" l="1"/>
  <c r="AE56" i="11"/>
  <c r="AH47"/>
  <c r="AF47" i="15"/>
  <c r="AC56"/>
  <c r="AE56"/>
  <c r="AH47"/>
  <c r="I47" i="11"/>
  <c r="AD56"/>
  <c r="AG47"/>
  <c r="AD56" i="14"/>
  <c r="AG47"/>
  <c r="AD56" i="15"/>
  <c r="AG47"/>
  <c r="AE56" i="14"/>
  <c r="AH47"/>
  <c r="AC56" i="11"/>
  <c r="AF47"/>
  <c r="I11" i="14"/>
  <c r="AC56"/>
  <c r="AF47"/>
  <c r="AD47" i="15" l="1"/>
  <c r="AG20"/>
  <c r="AD47" i="11"/>
  <c r="AG20"/>
  <c r="AF20" i="14"/>
  <c r="AC47"/>
  <c r="I11" i="15"/>
  <c r="I9" i="14"/>
  <c r="AC47" i="11"/>
  <c r="AF20"/>
  <c r="AD47" i="14"/>
  <c r="AG20"/>
  <c r="I20" i="11"/>
  <c r="AH20" i="14"/>
  <c r="AE47"/>
  <c r="AH20" i="15"/>
  <c r="AE47"/>
  <c r="AF20"/>
  <c r="AC47"/>
  <c r="AH20" i="11"/>
  <c r="AE47"/>
  <c r="AH11" l="1"/>
  <c r="AE20"/>
  <c r="AC20"/>
  <c r="AF11"/>
  <c r="Q10" i="14"/>
  <c r="AC20"/>
  <c r="AF11"/>
  <c r="AC20" i="15"/>
  <c r="AF11"/>
  <c r="AG11" i="11"/>
  <c r="AD20"/>
  <c r="AH11" i="15"/>
  <c r="AE20"/>
  <c r="AD20" i="14"/>
  <c r="AG11"/>
  <c r="AG11" i="15"/>
  <c r="AD20"/>
  <c r="AH11" i="14"/>
  <c r="AE20"/>
  <c r="I11" i="11"/>
  <c r="I9" i="15"/>
  <c r="AG9" l="1"/>
  <c r="AD11"/>
  <c r="AG9" i="14"/>
  <c r="AD11"/>
  <c r="AC11"/>
  <c r="AF9"/>
  <c r="AE11" i="11"/>
  <c r="AH9"/>
  <c r="I9"/>
  <c r="AG9"/>
  <c r="AD11"/>
  <c r="Q10" i="15"/>
  <c r="AH9" i="14"/>
  <c r="AE11"/>
  <c r="AE11" i="15"/>
  <c r="AH9"/>
  <c r="AF9"/>
  <c r="AC11"/>
  <c r="AC11" i="11"/>
  <c r="AF9"/>
  <c r="AC9" l="1"/>
  <c r="AC9" i="15"/>
  <c r="AE9" i="11"/>
  <c r="Q10"/>
  <c r="AC9" i="14"/>
  <c r="AE9"/>
  <c r="AD9"/>
  <c r="AD9" i="15"/>
  <c r="AE9"/>
  <c r="AD9" i="11"/>
  <c r="AS65" l="1"/>
  <c r="Y65" s="1"/>
  <c r="AS65" i="14"/>
  <c r="AS65" i="15"/>
  <c r="Y65" s="1"/>
  <c r="Y65" i="14" l="1"/>
  <c r="AU65" l="1"/>
  <c r="AA65" s="1"/>
  <c r="AU65" i="11"/>
  <c r="AA65" s="1"/>
  <c r="AT65" i="14"/>
  <c r="AT65" i="11"/>
  <c r="AU65" i="15"/>
  <c r="AT65"/>
  <c r="AU56" i="11" l="1"/>
  <c r="AU47" s="1"/>
  <c r="AU56" i="14"/>
  <c r="Z65" i="15"/>
  <c r="AT56"/>
  <c r="AT56" i="14"/>
  <c r="Z65"/>
  <c r="AU56" i="15"/>
  <c r="AA65"/>
  <c r="AT56" i="11"/>
  <c r="Z65"/>
  <c r="AA56" l="1"/>
  <c r="AA56" i="14"/>
  <c r="AU47"/>
  <c r="Z56" i="15"/>
  <c r="AT47"/>
  <c r="AA47" i="11"/>
  <c r="AU20"/>
  <c r="AA56" i="15"/>
  <c r="AU47"/>
  <c r="AT47" i="11"/>
  <c r="Z56"/>
  <c r="Z56" i="14"/>
  <c r="AT47"/>
  <c r="AU20" l="1"/>
  <c r="AA47"/>
  <c r="AT20"/>
  <c r="Z47"/>
  <c r="Z47" i="15"/>
  <c r="AT20"/>
  <c r="AT20" i="11"/>
  <c r="Z47"/>
  <c r="AU20" i="15"/>
  <c r="AA47"/>
  <c r="AU11" i="11"/>
  <c r="AA20"/>
  <c r="AU11" i="14" l="1"/>
  <c r="AA20"/>
  <c r="AU11" i="15"/>
  <c r="AA20"/>
  <c r="Z20" i="11"/>
  <c r="AT11"/>
  <c r="AA11"/>
  <c r="AU9"/>
  <c r="AT11" i="15"/>
  <c r="Z20"/>
  <c r="AT11" i="14"/>
  <c r="Z20"/>
  <c r="AA11" l="1"/>
  <c r="AU9"/>
  <c r="AA9" i="11"/>
  <c r="AA11" i="15"/>
  <c r="AU9"/>
  <c r="Z11" i="14"/>
  <c r="AT9"/>
  <c r="AT9" i="15"/>
  <c r="Z11"/>
  <c r="AT9" i="11"/>
  <c r="Z11"/>
  <c r="AA9" i="14" l="1"/>
  <c r="Z9" i="15"/>
  <c r="Z9" i="11"/>
  <c r="Z9" i="14"/>
  <c r="AA9" i="15"/>
  <c r="J65" i="11"/>
  <c r="J65" i="14" l="1"/>
  <c r="H65" s="1"/>
  <c r="G65" s="1"/>
  <c r="H65" i="11"/>
  <c r="AP65" i="14"/>
  <c r="J65" i="15"/>
  <c r="AP65" i="11"/>
  <c r="H1023" i="5"/>
  <c r="AP65" i="15"/>
  <c r="AP56" l="1"/>
  <c r="AM65"/>
  <c r="V65"/>
  <c r="S65" s="1"/>
  <c r="H65"/>
  <c r="G65" i="11"/>
  <c r="V65"/>
  <c r="S65" s="1"/>
  <c r="R65" s="1"/>
  <c r="AM65"/>
  <c r="AP56"/>
  <c r="V65" i="14"/>
  <c r="S65" s="1"/>
  <c r="R65" s="1"/>
  <c r="AP56"/>
  <c r="AM65"/>
  <c r="R65" i="15" l="1"/>
  <c r="G65"/>
  <c r="V56"/>
  <c r="AP47"/>
  <c r="V56" i="14"/>
  <c r="AP47"/>
  <c r="V56" i="11"/>
  <c r="AP47"/>
  <c r="V47" i="14" l="1"/>
  <c r="AP20"/>
  <c r="V47" i="11"/>
  <c r="AP20"/>
  <c r="V47" i="15"/>
  <c r="AP20"/>
  <c r="V20" l="1"/>
  <c r="AP11"/>
  <c r="V20" i="11"/>
  <c r="AP11"/>
  <c r="AP11" i="14"/>
  <c r="V20"/>
  <c r="AP9" l="1"/>
  <c r="V11"/>
  <c r="AP9" i="15"/>
  <c r="V11"/>
  <c r="V11" i="11"/>
  <c r="AP9"/>
  <c r="V9" i="15" l="1"/>
  <c r="V9" i="11"/>
  <c r="V9" i="14"/>
  <c r="AQ65" l="1"/>
  <c r="AQ65" i="15" l="1"/>
  <c r="W65" s="1"/>
  <c r="T65" s="1"/>
  <c r="AQ65" i="11"/>
  <c r="AQ56" s="1"/>
  <c r="AN56" s="1"/>
  <c r="I6" i="6"/>
  <c r="AN65" i="14"/>
  <c r="W65"/>
  <c r="T65" s="1"/>
  <c r="AQ56"/>
  <c r="J634" i="5"/>
  <c r="AR65" i="14"/>
  <c r="AR65" i="11"/>
  <c r="AR65" i="15"/>
  <c r="I634" i="5"/>
  <c r="AQ47" i="11" l="1"/>
  <c r="AN47" s="1"/>
  <c r="W56"/>
  <c r="T56" s="1"/>
  <c r="AQ56" i="15"/>
  <c r="W56" s="1"/>
  <c r="T56" s="1"/>
  <c r="W65" i="11"/>
  <c r="T65" s="1"/>
  <c r="AN65"/>
  <c r="AN65" i="15"/>
  <c r="AR56" i="11"/>
  <c r="AO65"/>
  <c r="X65"/>
  <c r="U65" s="1"/>
  <c r="I77" i="6"/>
  <c r="AR56" i="15"/>
  <c r="AO65"/>
  <c r="X65"/>
  <c r="U65" s="1"/>
  <c r="AO65" i="14"/>
  <c r="AR56"/>
  <c r="X65"/>
  <c r="U65" s="1"/>
  <c r="AQ47"/>
  <c r="AN56"/>
  <c r="W56"/>
  <c r="T56" s="1"/>
  <c r="J6" i="6"/>
  <c r="Q116" i="9"/>
  <c r="AQ20" i="11" l="1"/>
  <c r="W20" s="1"/>
  <c r="T20" s="1"/>
  <c r="W47"/>
  <c r="T47" s="1"/>
  <c r="AQ47" i="15"/>
  <c r="W47" s="1"/>
  <c r="T47" s="1"/>
  <c r="AN56"/>
  <c r="R116" i="9"/>
  <c r="AO56" i="11"/>
  <c r="X56"/>
  <c r="U56" s="1"/>
  <c r="AR47"/>
  <c r="J77" i="6"/>
  <c r="X56" i="14"/>
  <c r="U56" s="1"/>
  <c r="AR47"/>
  <c r="AO56"/>
  <c r="AO56" i="15"/>
  <c r="X56"/>
  <c r="U56" s="1"/>
  <c r="AR47"/>
  <c r="W47" i="14"/>
  <c r="T47" s="1"/>
  <c r="AN47"/>
  <c r="AQ20"/>
  <c r="I85" i="6"/>
  <c r="AQ11" i="11" l="1"/>
  <c r="AN11" s="1"/>
  <c r="AN20"/>
  <c r="AN47" i="15"/>
  <c r="AQ20"/>
  <c r="AQ11" s="1"/>
  <c r="L27" i="9"/>
  <c r="L207" s="1"/>
  <c r="L26"/>
  <c r="J85" i="6"/>
  <c r="W20" i="14"/>
  <c r="T20" s="1"/>
  <c r="AQ11"/>
  <c r="AN20"/>
  <c r="AO47" i="15"/>
  <c r="X47"/>
  <c r="U47" s="1"/>
  <c r="AR20"/>
  <c r="AO47" i="14"/>
  <c r="X47"/>
  <c r="U47" s="1"/>
  <c r="AR20"/>
  <c r="AO47" i="11"/>
  <c r="X47"/>
  <c r="U47" s="1"/>
  <c r="AR20"/>
  <c r="W11" l="1"/>
  <c r="T11" s="1"/>
  <c r="AQ9"/>
  <c r="W9" s="1"/>
  <c r="T9" s="1"/>
  <c r="AN20" i="15"/>
  <c r="W20"/>
  <c r="T20" s="1"/>
  <c r="AR11" i="14"/>
  <c r="AO20"/>
  <c r="X20"/>
  <c r="U20" s="1"/>
  <c r="M27" i="9"/>
  <c r="M207" s="1"/>
  <c r="M26"/>
  <c r="AN11" i="15"/>
  <c r="W11"/>
  <c r="T11" s="1"/>
  <c r="AQ9"/>
  <c r="AO20"/>
  <c r="X20"/>
  <c r="U20" s="1"/>
  <c r="AR11"/>
  <c r="AQ9" i="14"/>
  <c r="W11"/>
  <c r="T11" s="1"/>
  <c r="AN11"/>
  <c r="L206" i="9"/>
  <c r="AR11" i="11"/>
  <c r="AO20"/>
  <c r="X20"/>
  <c r="U20" s="1"/>
  <c r="AN9" l="1"/>
  <c r="AN9" i="14"/>
  <c r="W9"/>
  <c r="T9" s="1"/>
  <c r="W9" i="15"/>
  <c r="T9" s="1"/>
  <c r="AN9"/>
  <c r="AO11" i="14"/>
  <c r="X11"/>
  <c r="U11" s="1"/>
  <c r="AR9"/>
  <c r="M206" i="9"/>
  <c r="AR9" i="11"/>
  <c r="AO11"/>
  <c r="X11"/>
  <c r="U11" s="1"/>
  <c r="AO11" i="15"/>
  <c r="X11"/>
  <c r="U11" s="1"/>
  <c r="AR9"/>
  <c r="AO9" l="1"/>
  <c r="X9"/>
  <c r="U9" s="1"/>
  <c r="AO9" i="14"/>
  <c r="X9"/>
  <c r="U9" s="1"/>
  <c r="AO9" i="11"/>
  <c r="X9"/>
  <c r="U9" s="1"/>
  <c r="G901" i="5" l="1"/>
  <c r="G899"/>
  <c r="G907"/>
  <c r="G897"/>
  <c r="G910"/>
  <c r="G902"/>
  <c r="G894"/>
  <c r="G900"/>
  <c r="G908"/>
  <c r="G909"/>
  <c r="G903"/>
  <c r="G911"/>
  <c r="G906"/>
  <c r="G896"/>
  <c r="G912"/>
  <c r="G895"/>
  <c r="G905"/>
  <c r="G898"/>
  <c r="G904"/>
  <c r="G893"/>
  <c r="H916"/>
  <c r="H972" s="1"/>
  <c r="H1011" l="1"/>
  <c r="H1013" s="1"/>
  <c r="H1014" s="1"/>
  <c r="H985"/>
  <c r="H1016" s="1"/>
  <c r="H1017" s="1"/>
  <c r="H1018" s="1"/>
  <c r="H1025" l="1"/>
  <c r="J66" i="11"/>
  <c r="H66" s="1"/>
  <c r="H1020" i="5"/>
  <c r="H986"/>
  <c r="J66" i="14"/>
  <c r="J56" s="1"/>
  <c r="AS66" i="15"/>
  <c r="AS56" s="1"/>
  <c r="AS66" i="11"/>
  <c r="Y66" s="1"/>
  <c r="S66" s="1"/>
  <c r="AS66" i="14"/>
  <c r="AS56" s="1"/>
  <c r="J66" i="15"/>
  <c r="H66" s="1"/>
  <c r="H6" i="6"/>
  <c r="J56" i="11" l="1"/>
  <c r="H56" s="1"/>
  <c r="H1027" i="5"/>
  <c r="Y66" i="14"/>
  <c r="S66" s="1"/>
  <c r="AM66" i="15"/>
  <c r="Y66"/>
  <c r="S66" s="1"/>
  <c r="R66" s="1"/>
  <c r="AM66" i="11"/>
  <c r="AM66" i="14"/>
  <c r="AS56" i="11"/>
  <c r="Y56" s="1"/>
  <c r="S56" s="1"/>
  <c r="H66" i="14"/>
  <c r="G66" s="1"/>
  <c r="J56" i="15"/>
  <c r="H56" s="1"/>
  <c r="H56" i="14"/>
  <c r="J47"/>
  <c r="Y56" i="15"/>
  <c r="S56" s="1"/>
  <c r="AS47"/>
  <c r="AM56"/>
  <c r="G66"/>
  <c r="R66" i="11"/>
  <c r="G66"/>
  <c r="H1021" i="5"/>
  <c r="H77" i="6"/>
  <c r="Y56" i="14"/>
  <c r="S56" s="1"/>
  <c r="AS47"/>
  <c r="AM56"/>
  <c r="J47" i="11" l="1"/>
  <c r="H47" s="1"/>
  <c r="J47" i="15"/>
  <c r="H47" s="1"/>
  <c r="AM56" i="11"/>
  <c r="AS47"/>
  <c r="Y47" s="1"/>
  <c r="S47" s="1"/>
  <c r="R66" i="14"/>
  <c r="Y47"/>
  <c r="S47" s="1"/>
  <c r="AM47"/>
  <c r="AS20"/>
  <c r="R56" i="15"/>
  <c r="R56" i="11"/>
  <c r="H85" i="6"/>
  <c r="H47" i="14"/>
  <c r="J20"/>
  <c r="Y47" i="15"/>
  <c r="S47" s="1"/>
  <c r="AM47"/>
  <c r="AS20"/>
  <c r="R56" i="14"/>
  <c r="J20" i="11" l="1"/>
  <c r="J11" s="1"/>
  <c r="J20" i="15"/>
  <c r="J11" s="1"/>
  <c r="AS20" i="11"/>
  <c r="AS11" s="1"/>
  <c r="AM47"/>
  <c r="AM20" i="15"/>
  <c r="AS11"/>
  <c r="Y20"/>
  <c r="S20" s="1"/>
  <c r="P116" i="9"/>
  <c r="R47" i="11"/>
  <c r="J11" i="14"/>
  <c r="H20"/>
  <c r="R47" i="15"/>
  <c r="R47" i="14"/>
  <c r="Y20"/>
  <c r="S20" s="1"/>
  <c r="AS11"/>
  <c r="AM20"/>
  <c r="H20" i="11" l="1"/>
  <c r="H20" i="15"/>
  <c r="R20" s="1"/>
  <c r="Y20" i="11"/>
  <c r="S20" s="1"/>
  <c r="AM20"/>
  <c r="AM11"/>
  <c r="AS9"/>
  <c r="Y11"/>
  <c r="S11" s="1"/>
  <c r="R20" i="14"/>
  <c r="H11"/>
  <c r="J9"/>
  <c r="H11" i="11"/>
  <c r="J9"/>
  <c r="AS9" i="15"/>
  <c r="AM11"/>
  <c r="Y11"/>
  <c r="S11" s="1"/>
  <c r="H11"/>
  <c r="J9"/>
  <c r="AS9" i="14"/>
  <c r="AM11"/>
  <c r="Y11"/>
  <c r="S11" s="1"/>
  <c r="R20" i="11" l="1"/>
  <c r="H9" i="14"/>
  <c r="Q12"/>
  <c r="AM9"/>
  <c r="Y9"/>
  <c r="S9" s="1"/>
  <c r="Q12" i="15"/>
  <c r="H9"/>
  <c r="AM9"/>
  <c r="Y9"/>
  <c r="S9" s="1"/>
  <c r="R11" i="11"/>
  <c r="G11"/>
  <c r="K26" i="9" s="1"/>
  <c r="G11" i="15"/>
  <c r="R11"/>
  <c r="G11" i="14"/>
  <c r="R11"/>
  <c r="AM9" i="11"/>
  <c r="Y9"/>
  <c r="S9" s="1"/>
  <c r="H9"/>
  <c r="Q12"/>
  <c r="K206" i="9" l="1"/>
  <c r="P26"/>
  <c r="Q8" i="15"/>
  <c r="R9"/>
  <c r="R9" i="11"/>
  <c r="Q8"/>
  <c r="K27" i="9"/>
  <c r="R9" i="14"/>
  <c r="Q8"/>
  <c r="K207" i="9" l="1"/>
  <c r="P27"/>
  <c r="K62" i="11" l="1"/>
  <c r="K62" i="14"/>
  <c r="H438" i="7"/>
  <c r="K62" i="15"/>
  <c r="K56" i="11" l="1"/>
  <c r="G62"/>
  <c r="K69" i="9"/>
  <c r="H439" i="7"/>
  <c r="H78" i="6" s="1"/>
  <c r="H7"/>
  <c r="H14" s="1"/>
  <c r="G62" i="14"/>
  <c r="K56"/>
  <c r="K56" i="15"/>
  <c r="G62"/>
  <c r="H16" i="6" l="1"/>
  <c r="G56" i="14"/>
  <c r="K47"/>
  <c r="K66" i="9"/>
  <c r="G56" i="11"/>
  <c r="P69" i="9" s="1"/>
  <c r="K47" i="11"/>
  <c r="K47" i="15"/>
  <c r="G56"/>
  <c r="H81" i="6"/>
  <c r="H82" s="1"/>
  <c r="H86"/>
  <c r="H84" s="1"/>
  <c r="G47" i="15" l="1"/>
  <c r="K20"/>
  <c r="K41" i="9"/>
  <c r="Q66"/>
  <c r="G47" i="11"/>
  <c r="P85" i="9" s="1"/>
  <c r="P118"/>
  <c r="P88" s="1"/>
  <c r="P119"/>
  <c r="K20" i="11"/>
  <c r="G47" i="14"/>
  <c r="K20"/>
  <c r="P66" i="9" l="1"/>
  <c r="K216"/>
  <c r="G20" i="11"/>
  <c r="P41" i="9" s="1"/>
  <c r="K12" i="11"/>
  <c r="G20" i="15"/>
  <c r="K12"/>
  <c r="G20" i="14"/>
  <c r="K12"/>
  <c r="G12" l="1"/>
  <c r="K9"/>
  <c r="K9" i="11"/>
  <c r="G12"/>
  <c r="K9" i="15"/>
  <c r="G12"/>
  <c r="G9" l="1"/>
  <c r="Q6" s="1"/>
  <c r="Q13"/>
  <c r="Q13" i="14"/>
  <c r="G9"/>
  <c r="Q6" s="1"/>
  <c r="P35" i="9"/>
  <c r="K31"/>
  <c r="G9" i="11"/>
  <c r="Q6" s="1"/>
  <c r="Q13"/>
  <c r="K210" i="9" l="1"/>
  <c r="P31"/>
  <c r="K30"/>
  <c r="P30" l="1"/>
  <c r="K23"/>
  <c r="K209"/>
  <c r="P23" l="1"/>
  <c r="K204"/>
  <c r="P21"/>
  <c r="I438" i="7"/>
  <c r="I7" i="6" l="1"/>
  <c r="L69" i="9"/>
  <c r="L66" s="1"/>
  <c r="I439" i="7"/>
  <c r="I78" i="6" s="1"/>
  <c r="Q118" i="9" l="1"/>
  <c r="Q119"/>
  <c r="I14" i="6"/>
  <c r="L41" i="9"/>
  <c r="L216" s="1"/>
  <c r="R66"/>
  <c r="L31"/>
  <c r="I81" i="6"/>
  <c r="I86"/>
  <c r="I84" s="1"/>
  <c r="L210" i="9" l="1"/>
  <c r="L30"/>
  <c r="Q85"/>
  <c r="I82" i="6"/>
  <c r="I16"/>
  <c r="L209" i="9" l="1"/>
  <c r="L23"/>
  <c r="Q21" l="1"/>
  <c r="L204"/>
  <c r="J438" i="7"/>
  <c r="J7" i="6" l="1"/>
  <c r="M69" i="9"/>
  <c r="M66" s="1"/>
  <c r="J439" i="7"/>
  <c r="J78" i="6" s="1"/>
  <c r="J14" l="1"/>
  <c r="R119" i="9"/>
  <c r="R118"/>
  <c r="S66"/>
  <c r="M41"/>
  <c r="M216" s="1"/>
  <c r="J81" i="6"/>
  <c r="J86"/>
  <c r="J84" s="1"/>
  <c r="M31" i="9"/>
  <c r="R85" l="1"/>
  <c r="J82" i="6"/>
  <c r="J16"/>
  <c r="M210" i="9"/>
  <c r="M30"/>
  <c r="M209" l="1"/>
  <c r="M23"/>
  <c r="R21" l="1"/>
  <c r="M204"/>
</calcChain>
</file>

<file path=xl/sharedStrings.xml><?xml version="1.0" encoding="utf-8"?>
<sst xmlns="http://schemas.openxmlformats.org/spreadsheetml/2006/main" count="3945" uniqueCount="918">
  <si>
    <t>КОСГУ</t>
  </si>
  <si>
    <t>ИТОГО ПО ВИДУ РАСХОДОВ 111</t>
  </si>
  <si>
    <t>II.  Расчет расходов по виду расходов 119 "Взносы по обязательному социальному страхованию на выплаты по оплате труда работников и иные выплаты работникам учреждений"</t>
  </si>
  <si>
    <t>ИТОГО ПО ВИДУ РАСХОДОВ 119</t>
  </si>
  <si>
    <t>III.  Расчет расходов по виду расходов 112 "Иные выплаты персоналу учреждений, за исключением фонда оплаты труда"</t>
  </si>
  <si>
    <t>Прочие выплаты</t>
  </si>
  <si>
    <t>Суточные при служебных командировках</t>
  </si>
  <si>
    <t>Суточные при командировках на курсы повышения квалификации</t>
  </si>
  <si>
    <t>Транспортные услуги</t>
  </si>
  <si>
    <t>Оплата проезда при командировках на курсы повышения квалификации</t>
  </si>
  <si>
    <t>Прочие услуги</t>
  </si>
  <si>
    <t>Найм жилых помещений при служебных командировках</t>
  </si>
  <si>
    <t>Прочие расходы</t>
  </si>
  <si>
    <t>Выездные соревнования (питание, проживание спортсменов)</t>
  </si>
  <si>
    <t>ИТОГО ПО ВИДУ РАСХОДОВ 112</t>
  </si>
  <si>
    <t>ИТОГО ПО ВИДУ РАСХОДОВ 113</t>
  </si>
  <si>
    <t>V.  Расчет расходов по виду расходов 360 "Иные выплаты населению "</t>
  </si>
  <si>
    <t>Трудоустройство несовершеннолетних граждан (трудовые бригады)</t>
  </si>
  <si>
    <t>возмещение истцу расходов на государственную пошлину и уплата неустойки, оплата расходов на экспертизу судебным актом, возмещение ущерба должностным лицом по суду</t>
  </si>
  <si>
    <t>ИТОГО ПО ВИДУ РАСХОДОВ 831</t>
  </si>
  <si>
    <t>VII.  Расчет расходов по виду расходов 851 "Уплата налога на имущество организаций и земельного налога "</t>
  </si>
  <si>
    <t xml:space="preserve">Остаточная (кадастровая) стоимость </t>
  </si>
  <si>
    <t>Ставка налога%</t>
  </si>
  <si>
    <t>Налог на имущество</t>
  </si>
  <si>
    <t>Земельный налог</t>
  </si>
  <si>
    <t>ИТОГО ПО ВИДУ РАСХОДОВ 851</t>
  </si>
  <si>
    <t>VIII.  Расчет расходов по виду расходов 852 "Уплата прочих налогов, сборов  "</t>
  </si>
  <si>
    <t>Год выпуска автотранспортного средства</t>
  </si>
  <si>
    <t>Количество автотранспортного средства</t>
  </si>
  <si>
    <t>Транспортный налог</t>
  </si>
  <si>
    <t>х</t>
  </si>
  <si>
    <t>ИТОГО ПО ВИДУ РАСХОДОВ 852</t>
  </si>
  <si>
    <t>ИТОГО ПО ВИДУ РАСХОДОВ 853</t>
  </si>
  <si>
    <t>X.  Расчет расходов по виду расходов 243 "Закупка товаров, работ, услуг в целях капитального ремонта государственного (муниципального)  имущества"</t>
  </si>
  <si>
    <t>Количество</t>
  </si>
  <si>
    <t>Услуги по содержанию имущества</t>
  </si>
  <si>
    <t>Капитальный ремонт зданий и сооружений (расшифровать)</t>
  </si>
  <si>
    <t>ИТОГО ПО ВИДУ РАСХОДОВ 243</t>
  </si>
  <si>
    <t>а) 221 "Услуги связи"</t>
  </si>
  <si>
    <t>Повременная оплата междугородных, международных и местных телефонных соединений</t>
  </si>
  <si>
    <t>Абонентская плата</t>
  </si>
  <si>
    <t>определитель номера</t>
  </si>
  <si>
    <t>выход в город</t>
  </si>
  <si>
    <t>Итого по статье 221</t>
  </si>
  <si>
    <t>б)  222 "Транспортные услуги"</t>
  </si>
  <si>
    <t>Количество человек</t>
  </si>
  <si>
    <t>Найм транспортных средств</t>
  </si>
  <si>
    <t>Оплата проезда при служебных командировках</t>
  </si>
  <si>
    <t>Итого по статье 222</t>
  </si>
  <si>
    <t>Оплата отопления и горячего водоснабжения</t>
  </si>
  <si>
    <t>Г/кал</t>
  </si>
  <si>
    <t>куб.м</t>
  </si>
  <si>
    <t>Водоотведение</t>
  </si>
  <si>
    <t>Потребление электроэнергии</t>
  </si>
  <si>
    <t>КВТ./час</t>
  </si>
  <si>
    <t>Итого по статье 223</t>
  </si>
  <si>
    <t>Аренда зданий (помещений, сооружений)</t>
  </si>
  <si>
    <t>Итого по статье 224</t>
  </si>
  <si>
    <t>Содержание в чистоте и техническое обслуживание помещений, зданий, дворов и сооружений (расшифровать)</t>
  </si>
  <si>
    <t>Итого по статье 225</t>
  </si>
  <si>
    <t>Медосмотр</t>
  </si>
  <si>
    <t>Итого по статье 226</t>
  </si>
  <si>
    <t>Итого по статье 290</t>
  </si>
  <si>
    <t>Итого по статье 310</t>
  </si>
  <si>
    <t>Итого</t>
  </si>
  <si>
    <t>Строительные материалы</t>
  </si>
  <si>
    <t>Итого по статье 340</t>
  </si>
  <si>
    <t>ИТОГО ПО ВИДУ РАСХОДОВ 244</t>
  </si>
  <si>
    <t xml:space="preserve">Субсидия на финансовое обеспечение выполнения муниципального задания , ВСЕГО: </t>
  </si>
  <si>
    <t>(подпись)</t>
  </si>
  <si>
    <t>Наименование расходов</t>
  </si>
  <si>
    <t>Размер потребления ресурсов</t>
  </si>
  <si>
    <t>* Штатное расписание прилагается</t>
  </si>
  <si>
    <t>Пособие на ребенка до достижения им возраста 3-х лет</t>
  </si>
  <si>
    <t>Госпошлина учреждения-ответчика по решению суда</t>
  </si>
  <si>
    <t xml:space="preserve">Единица измерения </t>
  </si>
  <si>
    <t>параллельный телефон</t>
  </si>
  <si>
    <t>сигнализация</t>
  </si>
  <si>
    <t>Тариф (с учетом НДС), руб.</t>
  </si>
  <si>
    <t>Ставка арендной платы</t>
  </si>
  <si>
    <t>Средний размер выплаты (пособия) на одного работника, руб.</t>
  </si>
  <si>
    <t>Средний размер выплаты  на одного человека, руб.</t>
  </si>
  <si>
    <t>Стоимость</t>
  </si>
  <si>
    <t>Количество номеров</t>
  </si>
  <si>
    <t>Количество платежей в год</t>
  </si>
  <si>
    <t>м2</t>
  </si>
  <si>
    <t>чел.</t>
  </si>
  <si>
    <t>усл.</t>
  </si>
  <si>
    <t>шт.</t>
  </si>
  <si>
    <t>Плата за загрязнение окружающей среды</t>
  </si>
  <si>
    <t>мес.</t>
  </si>
  <si>
    <t>I.  Расчет расходов по виду расходов 111 "Фонд оплаты труда"</t>
  </si>
  <si>
    <t>Заработная плата</t>
  </si>
  <si>
    <t>Начисления на выплаты по оплате труда</t>
  </si>
  <si>
    <t>Количество месяцев (дней)</t>
  </si>
  <si>
    <t>Сумма, руб. / год</t>
  </si>
  <si>
    <t xml:space="preserve">Наименование </t>
  </si>
  <si>
    <t>№ п/п</t>
  </si>
  <si>
    <t>IV.  Расчет расходов по виду расходов 113 "Иные выплаты, за исключением фонда оплаты труда  учреждений, лицам, привлекаемым согласно законодательству для выполнения отдельных полномочий"</t>
  </si>
  <si>
    <t>VI.  Расчет расходов по виду расходов 831 "Исполнение судебных актов Российской Федерации и мировых соглашения по возмещению вреда, причинённого в результате незаконных действий (бездействия) органов государственной власти (государственных органов), органов местного самоуправления, либо должностных лиц этих органов, а также в результате деятельности учреждений"</t>
  </si>
  <si>
    <t>1,5%</t>
  </si>
  <si>
    <t>0,1%</t>
  </si>
  <si>
    <t>Количество месяцев, (дней)</t>
  </si>
  <si>
    <t>Средняя стоимость, руб.</t>
  </si>
  <si>
    <t>XII.  Расчет расходов по виду расходов 244 "Прочая закупка товаров, работ и услуг для обеспечения государственных (муниципальных) нужд"</t>
  </si>
  <si>
    <t>Наименование показателя</t>
  </si>
  <si>
    <t>Стоимость за единицу, руб.</t>
  </si>
  <si>
    <t>Средняя стоимость услуг в месяц, руб.</t>
  </si>
  <si>
    <t>Период предоставления услуг, (кол-во месяцев)</t>
  </si>
  <si>
    <t>Х</t>
  </si>
  <si>
    <t>в)  223 "Коммунальные услуги"</t>
  </si>
  <si>
    <t>Холодное водоснабжение</t>
  </si>
  <si>
    <t>г)  224 "Арендная плата за пользование имуществом"</t>
  </si>
  <si>
    <t>Аренда транспортных средств</t>
  </si>
  <si>
    <t xml:space="preserve">Количество </t>
  </si>
  <si>
    <t>Стоимость (с учетом НДС), руб.</t>
  </si>
  <si>
    <t>м3</t>
  </si>
  <si>
    <t>Дератизация</t>
  </si>
  <si>
    <t>Обслуживание расходомеров ХВС</t>
  </si>
  <si>
    <t>Обработка территории от клещей</t>
  </si>
  <si>
    <t>Обслуживание электроустановок</t>
  </si>
  <si>
    <t>Текущий и аварийный ремонт зданий и сооружений, систем ХВС</t>
  </si>
  <si>
    <t>Текущий ремонт к новому учебному году (расшифровать)</t>
  </si>
  <si>
    <t>Оплата услуг по техническому обслуживанию и ремонту оборудования и инвентаря в части административно-хозяйственного обеспечения: (расшифровать)</t>
  </si>
  <si>
    <t>Оплата услуг по техническому обслуживанию и ремонту вычислительной техники: (расшифровать)</t>
  </si>
  <si>
    <t>д)  225 "Услуги по содержанию имущества"</t>
  </si>
  <si>
    <t>е)  226 "Прочие  услуги"</t>
  </si>
  <si>
    <t>Приобретение лицензионных программ</t>
  </si>
  <si>
    <t>ё)  290 "Прочие  расходы"</t>
  </si>
  <si>
    <t>Приобретение призов и подарков</t>
  </si>
  <si>
    <t>Приобретение учебников</t>
  </si>
  <si>
    <t>Приобретение имущества (расшифровать)</t>
  </si>
  <si>
    <t>ж)  310 "Увеличение стоимости основных средств"</t>
  </si>
  <si>
    <t>Канцелярские принадлежности</t>
  </si>
  <si>
    <t>кг.</t>
  </si>
  <si>
    <t>Приобретение запасных частей ко всем видам вычислительной техники</t>
  </si>
  <si>
    <t>Прочие  хозяйственные  материалы</t>
  </si>
  <si>
    <t>Приобретение мягкого инвентаря</t>
  </si>
  <si>
    <t>Приобретение медикаментов</t>
  </si>
  <si>
    <t>местный бюджет</t>
  </si>
  <si>
    <t>краевой бюджет</t>
  </si>
  <si>
    <t>Расчеты (обоснования) к плану финансово-хозяйственной деятельности</t>
  </si>
  <si>
    <t xml:space="preserve">на </t>
  </si>
  <si>
    <t>год</t>
  </si>
  <si>
    <t>(субсидия на финансовое обеспечение  выполнения муниципального задания)</t>
  </si>
  <si>
    <t>(наименование учреждения)</t>
  </si>
  <si>
    <t>Дата</t>
  </si>
  <si>
    <t>г.</t>
  </si>
  <si>
    <t>з)  340 "Увеличение стоимости материальных запасов"</t>
  </si>
  <si>
    <t>Примечание*: 1. В столбце "Наименование показателя" допускаетя изменение показателей.  2. Обязательно проставлять единицы измерения.</t>
  </si>
  <si>
    <t>(субсидии, предоставляемые в соответствии с абзацем пункта 1статьи 78.1 Бюджетного кодекса Российской Федерации)</t>
  </si>
  <si>
    <t>(поступления от оказания услуг (выполнения работ) на платной основе и иной, приносящей доход деятельности)</t>
  </si>
  <si>
    <t>КВР</t>
  </si>
  <si>
    <t>Прочая закупка товаров, работ, услуг</t>
  </si>
  <si>
    <t>расшифровка 4</t>
  </si>
  <si>
    <t>расшифровка 5</t>
  </si>
  <si>
    <t>расшифровка 2</t>
  </si>
  <si>
    <t>пач.</t>
  </si>
  <si>
    <t xml:space="preserve">усл. </t>
  </si>
  <si>
    <t>л.</t>
  </si>
  <si>
    <t>(число)</t>
  </si>
  <si>
    <t>(месяц)</t>
  </si>
  <si>
    <t>(год)</t>
  </si>
  <si>
    <t>Дезинсекция</t>
  </si>
  <si>
    <t>ИТОГО ЗАКУПКИ В ПФХД</t>
  </si>
  <si>
    <t>244+243</t>
  </si>
  <si>
    <t>Коды</t>
  </si>
  <si>
    <t>Орган, осуществляющий функции и полномочия учредителя</t>
  </si>
  <si>
    <t>по Сводному реестру</t>
  </si>
  <si>
    <t>глава по КБК</t>
  </si>
  <si>
    <t>Учреждение</t>
  </si>
  <si>
    <t>ИНН</t>
  </si>
  <si>
    <t>КПП</t>
  </si>
  <si>
    <t>Единица измерения:</t>
  </si>
  <si>
    <t>руб.</t>
  </si>
  <si>
    <t>по ОКЕИ</t>
  </si>
  <si>
    <t>Раздел 1. Поступления и выплаты</t>
  </si>
  <si>
    <t>Код строки</t>
  </si>
  <si>
    <t>Код по бюджетной классификации Российской Федерации</t>
  </si>
  <si>
    <t>Сумма</t>
  </si>
  <si>
    <t>Остаток средств  на начало текущего финансового года*1</t>
  </si>
  <si>
    <t>0001</t>
  </si>
  <si>
    <t>Остаток средств  на конец  текущего финансового года*1</t>
  </si>
  <si>
    <t>0002</t>
  </si>
  <si>
    <t>Доходы,  всего:</t>
  </si>
  <si>
    <t>в том числе: 
доходы от собственности, всего</t>
  </si>
  <si>
    <t>доходы от оказания услуг, работ, компенсации затрат учреждений, всего</t>
  </si>
  <si>
    <t>в том числе:
субсидии на финансовое обеспечение выполнения муниципального задания</t>
  </si>
  <si>
    <t>доходы от штрафов, пеней, иных сумм принудительного изъятия,  всего</t>
  </si>
  <si>
    <t>безвозмездные денежные поступления,  всего</t>
  </si>
  <si>
    <t>Прочие доходы,  всего</t>
  </si>
  <si>
    <t>в том числе:  
целевые субсидии</t>
  </si>
  <si>
    <t>субсидии на осуществление капитальных вложений</t>
  </si>
  <si>
    <t>доходы от оперций с активами,  всего</t>
  </si>
  <si>
    <t>прочие поступления,  всего</t>
  </si>
  <si>
    <t>из них:  
увеличение остатков денежных средств за счет возврата дебиторской задолженности прошлых лет</t>
  </si>
  <si>
    <t>Расходы,  всего:</t>
  </si>
  <si>
    <t>в том числе:
на выплаты персоналу, всего</t>
  </si>
  <si>
    <t>в том числе:
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</si>
  <si>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</si>
  <si>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учреждений,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</si>
  <si>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 всего</t>
  </si>
  <si>
    <t>в том числе:
на выплаты по оплате труда</t>
  </si>
  <si>
    <t>на иные выплаты работникам</t>
  </si>
  <si>
    <t>Социальные и иные выплаты населению,  всего</t>
  </si>
  <si>
    <t>в том числе:
социальные выплаты гражданам, кроме публичных нормативных социальных выплат</t>
  </si>
  <si>
    <t>из них:
пособия, компесации и иные социальные выплаты гражданам, кроме публичных нормативных обязательств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</si>
  <si>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</si>
  <si>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Уплата налогов, сборов и иных платежей, всего</t>
  </si>
  <si>
    <t>из них:
налог на имущество и замельный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</si>
  <si>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</si>
  <si>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</si>
  <si>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</si>
  <si>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взносы в международные организации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</si>
  <si>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</si>
  <si>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</si>
  <si>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 всего*2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</si>
  <si>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</si>
  <si>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муниципального имущества</t>
  </si>
  <si>
    <t>Прочую закупку товаров, работ, услуг,  всего</t>
  </si>
  <si>
    <t>капитальные вложения в объекты муниципальной собственности, всего</t>
  </si>
  <si>
    <t>в том числе:
приобретение объектов недвижимого имущества</t>
  </si>
  <si>
    <t>строительство (реконструкция) объектов недвижимого имущества</t>
  </si>
  <si>
    <t>Выплаты, уменьшающие доход, всего*3</t>
  </si>
  <si>
    <t>в том числе:
налог на прибыль*3</t>
  </si>
  <si>
    <t>налог на добавленную стоимость*3</t>
  </si>
  <si>
    <t>прочие налоги, уменьшающие доход*3</t>
  </si>
  <si>
    <t>Прочие выплаты, всего*4</t>
  </si>
  <si>
    <t>из них:
возврат в бюджет средств субсидии</t>
  </si>
  <si>
    <t>Раздел 2. Сведения по выплатам на закупки товаров, работ, услуг</t>
  </si>
  <si>
    <t>Год начала закупки</t>
  </si>
  <si>
    <t>за пределами планового периода</t>
  </si>
  <si>
    <t>Выплаты на закупку товаров, работ, услуг, всего*6</t>
  </si>
  <si>
    <t>1.1.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</si>
  <si>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(далее - Федеральный закон № 44-ФЗ) и Федерального закона от 18 июля 2011 г. № 223-ФЗ "О закупках товаров, работ, услуг отдельными видами юридических лиц" (далее - Федеральный закон № 223-ФЗ)*7</t>
  </si>
  <si>
    <t>1.2.</t>
  </si>
  <si>
    <t>по контрактам (договорам), планируемым к заключению в соотвествующем финансовом году без применения норм Федерального закона № 44-ФЗ и Федерального закона № 223-ФЗ*7</t>
  </si>
  <si>
    <t>1.3.</t>
  </si>
  <si>
    <t>по контрактам (договорам),  заключенным до начала текущего финансового года с учетом требований Федерального закона № 44-ФЗ и Федерального закона № 223-ФЗ</t>
  </si>
  <si>
    <t>1.4.</t>
  </si>
  <si>
    <t>по контрактам (договорам), планируемым к заключению в соотвествующем финансовом году с учетом требований Федерального закона № 44-ФЗ и Федерального закона № 223-ФЗ</t>
  </si>
  <si>
    <t>1.4.1.</t>
  </si>
  <si>
    <t>в том числе:
за счет субсидий, предоставляемых на финансовое обеспечение выполнения муниципального задания</t>
  </si>
  <si>
    <t>1.4.1.1.</t>
  </si>
  <si>
    <t>1.4.1.2.</t>
  </si>
  <si>
    <t>в соответствии с Федеральным законом № 223-ФЗ*8</t>
  </si>
  <si>
    <t>1.4.2.</t>
  </si>
  <si>
    <t>за счет целевых субсидий</t>
  </si>
  <si>
    <t>1.4.2.1.</t>
  </si>
  <si>
    <t>1.4.2.2.</t>
  </si>
  <si>
    <t>1.4.3.</t>
  </si>
  <si>
    <t>1.4.5.</t>
  </si>
  <si>
    <t>за счет прочих источников финансового обеспечения</t>
  </si>
  <si>
    <t>1.4.5.1.</t>
  </si>
  <si>
    <t>1.4.5.2.</t>
  </si>
  <si>
    <t>в том числе по году начала закупки</t>
  </si>
  <si>
    <t>3.</t>
  </si>
  <si>
    <t xml:space="preserve">                                                                                                                                               </t>
  </si>
  <si>
    <t>наименование учреждения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</si>
  <si>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</si>
  <si>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ИТОГО 111</t>
  </si>
  <si>
    <t>ИТОГО 119</t>
  </si>
  <si>
    <t>ИТОГО 851</t>
  </si>
  <si>
    <t>ИТОГО 853</t>
  </si>
  <si>
    <t>ИТОГО 852</t>
  </si>
  <si>
    <t>ИТОГО 212</t>
  </si>
  <si>
    <t>Планируемые объемы расходных обязательств по учреждению:</t>
  </si>
  <si>
    <t>Расчеты, приведенные в пояснительной записке, соответствуют информации о планируемых объемах расходных обязательств. Расчеты обоснованны и экономически целесообразны.</t>
  </si>
  <si>
    <t>Е.Е. Гончар</t>
  </si>
  <si>
    <t>разработан в соответствии с действующим Порядком, утвержденным постановлением администрации Уссурийского городского округа от 05.07.2019г. №1541-НПА.</t>
  </si>
  <si>
    <t>(Дата составления Плана)</t>
  </si>
  <si>
    <t>Утверждаю:</t>
  </si>
  <si>
    <t>в том числе:    в соответствии с Федеральным законом № 44-ФЗ</t>
  </si>
  <si>
    <t>в том числе:  в соответствии с Федеральным законом № 44-ФЗ</t>
  </si>
  <si>
    <t>ЗАКЛЮЧЕНИЕ</t>
  </si>
  <si>
    <t>в том числе:   целевые субсидии</t>
  </si>
  <si>
    <t>в том числе:  субсидии на финансовое обеспечение выполнения муниципального задания</t>
  </si>
  <si>
    <t>в том числе:   доходы от собственности, всего</t>
  </si>
  <si>
    <t>из них:    увеличение остатков денежных средств за счет возврата дебиторской задолженности прошлых лет</t>
  </si>
  <si>
    <t>ИТОГО ПО ВИДУ РАСХОДОВ 119 (школа-сад)</t>
  </si>
  <si>
    <t>ИТОГО ПО ВИДУ РАСХОДОВ 119 (школа)</t>
  </si>
  <si>
    <t>ИТОГО ПО ВИДУ РАСХОДОВ 111 (школа-сад)</t>
  </si>
  <si>
    <t>ИТОГО ПО ВИДУ РАСХОДОВ 111 (школа )</t>
  </si>
  <si>
    <t>(ФИО)</t>
  </si>
  <si>
    <t>РАСХОДЫ</t>
  </si>
  <si>
    <t>ИТОГО РАСХОДЫ</t>
  </si>
  <si>
    <t xml:space="preserve"> (Субсидии на осуществление капитальных вложений в объекты капитального строительства государственной (муниципальной) собственности)</t>
  </si>
  <si>
    <t>расшифровка 6</t>
  </si>
  <si>
    <t>ИТОГО ПО ВИДУ РАСХОДОВ 244 (школа)</t>
  </si>
  <si>
    <t>ИТОГО ПО ВИДУ РАСХОДОВ 244(школа-сад)</t>
  </si>
  <si>
    <t>в том числе КВР 243</t>
  </si>
  <si>
    <t>Заработная плата всего (КБ+МБ)</t>
  </si>
  <si>
    <t>Выплаты персоналу всего (КБ+МБ)</t>
  </si>
  <si>
    <t>ФОРМУЛЫ САМОКОНТРОЛЯ</t>
  </si>
  <si>
    <t>должно равняться нулю</t>
  </si>
  <si>
    <t>всего</t>
  </si>
  <si>
    <t>(доход+ остаток на начало года-расход)</t>
  </si>
  <si>
    <t>Код вида расходов  Российской Федерации</t>
  </si>
  <si>
    <t>Объем финансового обеспечения, руб. ( с точностью до двух знаков после запятой-0,00)</t>
  </si>
  <si>
    <t>Всего</t>
  </si>
  <si>
    <t>в том числе:</t>
  </si>
  <si>
    <t>Субсидия на финансовое обеспечение выполнения муниципального задания</t>
  </si>
  <si>
    <t>Субсидии, предоставляемые в соответствии с абзацем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</si>
  <si>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</si>
  <si>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</si>
  <si>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местный + субвенция</t>
  </si>
  <si>
    <t>из них гранты</t>
  </si>
  <si>
    <t>ПОСТУПЛЕНИЯ ОТ ДОХОДОВ,ВСЕГО:</t>
  </si>
  <si>
    <t>в том числе: доходы от  собственности</t>
  </si>
  <si>
    <t>в том числе родительская плата</t>
  </si>
  <si>
    <t>ВЫПЛАТЫ ПО РАСХОДАМ,ВСЕГО:</t>
  </si>
  <si>
    <t>в том числе на: выплаты персоналу всего:</t>
  </si>
  <si>
    <t>из них: оплата труда и начисления на выплаты по оплате труда</t>
  </si>
  <si>
    <t xml:space="preserve">из них: оплата труда </t>
  </si>
  <si>
    <t>111</t>
  </si>
  <si>
    <t>119</t>
  </si>
  <si>
    <t>Социальные и иные выплаты населению, всего</t>
  </si>
  <si>
    <t xml:space="preserve">из них: прочие выплаты </t>
  </si>
  <si>
    <t>112</t>
  </si>
  <si>
    <t>Пособия, компенсации и иные соц.выплаты гражданам , кроме публичных нормативных обязательств</t>
  </si>
  <si>
    <t>Социальные пособия и компенсации персоналу в денежной форме</t>
  </si>
  <si>
    <t>Уплату налогов, сборов и  иных платежей, всего</t>
  </si>
  <si>
    <t>безвозмездные перечисления организациям</t>
  </si>
  <si>
    <t xml:space="preserve">Прочие расходы (кроме расходов на закупку товаров, работ, услуг) </t>
  </si>
  <si>
    <t xml:space="preserve"> прочие расходы (питание спортсменов)</t>
  </si>
  <si>
    <t xml:space="preserve">Расходы на закупку товаров, работ, услуг, всего </t>
  </si>
  <si>
    <t>Закупка товаров, работ, услуг  на  капитальный ремонт государственного (муниципального)  имущества</t>
  </si>
  <si>
    <t>Прочая закупка товаров, работ и услуг для обеспечения государственных (муниципальных) нужд</t>
  </si>
  <si>
    <t>244</t>
  </si>
  <si>
    <t>Поступление финансовых активов, всего:</t>
  </si>
  <si>
    <t>из них: увеличение остатков средств</t>
  </si>
  <si>
    <t>Прочие поступления</t>
  </si>
  <si>
    <t>Выбытие финансовых активов, всего</t>
  </si>
  <si>
    <t>из них: 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</si>
  <si>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</si>
  <si>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</si>
  <si>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</si>
  <si>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Итого 212</t>
  </si>
  <si>
    <t>Итого 222</t>
  </si>
  <si>
    <t>Итого 226</t>
  </si>
  <si>
    <t>Пособия  по социальной помощи населению</t>
  </si>
  <si>
    <t>Выходное пособие при сокращении штатов</t>
  </si>
  <si>
    <t>Итого 290</t>
  </si>
  <si>
    <t>прочие расходы(уплата трансп.налога,госпошлина учр.-ответчика по реш.суда)</t>
  </si>
  <si>
    <t>ИТОГО ПО ВИДУ РАСХОДОВ 360</t>
  </si>
  <si>
    <t>Возмещение истцу расходов на государственную пошлину и уплата неустойки, оплата расходов на экспертизу судебным актом, возмещение ущерба должностным лицом по суду</t>
  </si>
  <si>
    <t>ИТОГО 225</t>
  </si>
  <si>
    <t>ИТОГО 226</t>
  </si>
  <si>
    <t>Итого по 221 (школа краевой бюджет)</t>
  </si>
  <si>
    <t>Итого по 221 (школа местный бюджет)</t>
  </si>
  <si>
    <t>Итого по 112 (школа-сад местный бюджет)</t>
  </si>
  <si>
    <t>Итого по 112 (школа местный бюджет)</t>
  </si>
  <si>
    <t>Итого по статье 226 (школа местный бюджет)</t>
  </si>
  <si>
    <t>Итого по статье 226 (школа-сад местный бюджет)</t>
  </si>
  <si>
    <t>Итого по статье 226 (школа краевой бюджет)</t>
  </si>
  <si>
    <t>Итого по статье 226 (школа-сад краевой бюджет)</t>
  </si>
  <si>
    <t>Итого по статье 223 (школа местный бюджет)</t>
  </si>
  <si>
    <t>Итого по статье 223 (школа-сад местный бюджет)</t>
  </si>
  <si>
    <t>Итого по статье 310 (школа местный бюджет)</t>
  </si>
  <si>
    <t>Итого по статье 310 (школа-сад местный бюджет)</t>
  </si>
  <si>
    <t>Итого по статье 310 (школа краевой бюджет)</t>
  </si>
  <si>
    <t>Итого по статье 310 (школа-сад краевой бюджет)</t>
  </si>
  <si>
    <t>Итого по статье 340 (школа местный бюджет)</t>
  </si>
  <si>
    <t>Итого по статье 340 (школа-сад местный бюджет)</t>
  </si>
  <si>
    <t>Итого  по 340 статье (школа-сад краевой бюджет)</t>
  </si>
  <si>
    <t>Итого  по 340 статье (школа краевой бюджет)</t>
  </si>
  <si>
    <t>ИТОГО ПО ВИДУ РАСХОДОВ 407</t>
  </si>
  <si>
    <t>XI.  Расчет расходов по виду расходов 407 "Капитальные вложения на строительство объектов недвижимого имущества государственными (муниципальными) учреждениями"</t>
  </si>
  <si>
    <t>244+407</t>
  </si>
  <si>
    <t>в том числе КВР 407</t>
  </si>
  <si>
    <t>120+130+140+150+180</t>
  </si>
  <si>
    <t>2+4</t>
  </si>
  <si>
    <t>2 добровольные</t>
  </si>
  <si>
    <t>5+6</t>
  </si>
  <si>
    <t>ИТОГО  по 225</t>
  </si>
  <si>
    <t>ИТОГО по 226</t>
  </si>
  <si>
    <t>Итого по статье 225 (школа местный бюджет)</t>
  </si>
  <si>
    <t>Итого по статье 225 (школа-сад местный бюджет)</t>
  </si>
  <si>
    <t>местный+субвенция</t>
  </si>
  <si>
    <t>местный</t>
  </si>
  <si>
    <t>субвенция</t>
  </si>
  <si>
    <t xml:space="preserve">должно равняться нулю  </t>
  </si>
  <si>
    <t xml:space="preserve">ДОЛЖЕН БЫТЬ НОЛЬ! </t>
  </si>
  <si>
    <t>407</t>
  </si>
  <si>
    <t>в том числе питание 226 статья</t>
  </si>
  <si>
    <t>в том числе питание 340 статья</t>
  </si>
  <si>
    <t>Приобретение основных средств</t>
  </si>
  <si>
    <t>Доходы от оказания услуг, работ</t>
  </si>
  <si>
    <t>Иные субсидии, предоставленные из бюджета</t>
  </si>
  <si>
    <t>Прочие доходы</t>
  </si>
  <si>
    <t>Платные услуги</t>
  </si>
  <si>
    <t xml:space="preserve">Добровольные пожертвования </t>
  </si>
  <si>
    <t>Доходы от операций с активами</t>
  </si>
  <si>
    <t>Доходы от штрафов, пеней иных сумм принудительного изъятия</t>
  </si>
  <si>
    <t>Увеличение остатков денежных средств за счет возврата дебиторской задолженности прошлых лет</t>
  </si>
  <si>
    <t xml:space="preserve"> Начисления на выплаты по оплате труда </t>
  </si>
  <si>
    <t xml:space="preserve">Транспортные услуги </t>
  </si>
  <si>
    <t>Прочие расходы  (иные выплаты персоналу учреждений, за исключением фонда оплаты труда)</t>
  </si>
  <si>
    <t>Прочие расходы (трудоустройство несовершеннолетних граждан(трудовые бригады)</t>
  </si>
  <si>
    <t>Прочие расходы (возмещение истцу расходов на государственную пошлину и уплата неустойки, оплата расходов на экспертизу судебным актом, возмещение ущерба должностным лицом по суду)</t>
  </si>
  <si>
    <t>Прочие расходы (уплата налога на имущество организаций, земельного налога)</t>
  </si>
  <si>
    <t>Уплата иных платежей(в т.ч. за несвоевремен.упл.налогов и сборов,плата за загрязн.окр.среды)</t>
  </si>
  <si>
    <t xml:space="preserve">Услуги по содержанию имущества </t>
  </si>
  <si>
    <t xml:space="preserve">Прочие услуги </t>
  </si>
  <si>
    <t>Затраты на на строительство объектов недвижимого имущества государственными (муниципальными) учреждениями</t>
  </si>
  <si>
    <t xml:space="preserve">Приобретение основных средств </t>
  </si>
  <si>
    <t xml:space="preserve">Услуги связи </t>
  </si>
  <si>
    <t xml:space="preserve">Коммунальные услуги </t>
  </si>
  <si>
    <t xml:space="preserve">Арендная плата за пользование имущества </t>
  </si>
  <si>
    <t>Прочие расходы (призы,кубки)</t>
  </si>
  <si>
    <t xml:space="preserve">Приобретение материальных запасов </t>
  </si>
  <si>
    <t>Иные субсидии, предоставленные из бюджета (5+6)</t>
  </si>
  <si>
    <t>Доходы от оказания услуг, работ (4)</t>
  </si>
  <si>
    <t>Итого 266</t>
  </si>
  <si>
    <t>Итого 262</t>
  </si>
  <si>
    <t>Прочие услуги по содержанию имущества</t>
  </si>
  <si>
    <t>Директор</t>
  </si>
  <si>
    <t>Горючесмазочные материалы</t>
  </si>
  <si>
    <t>добровольные пожертвования</t>
  </si>
  <si>
    <t>иные выплаты населению</t>
  </si>
  <si>
    <t>из них:
гранты, предоставляемые бюджетным учреждениям</t>
  </si>
  <si>
    <t>гранты, предоставляемые автономным учреждения</t>
  </si>
  <si>
    <t>гранты, предоставляемые иным некоммерческим организациям (за исключением бюджетных и автономных учреждений)</t>
  </si>
  <si>
    <t>гранты, предоставляемые другим организациям и физическим лицам</t>
  </si>
  <si>
    <t>4.1</t>
  </si>
  <si>
    <t>1.3.1.</t>
  </si>
  <si>
    <t>В соответствии с Федеральным законом № 44-ФЗ</t>
  </si>
  <si>
    <t>из них ‹10.1›</t>
  </si>
  <si>
    <t>26310.1</t>
  </si>
  <si>
    <t>1.3.2.</t>
  </si>
  <si>
    <t>В соответствии с Федеральным законом № 223-ФЗ</t>
  </si>
  <si>
    <t>26421.1</t>
  </si>
  <si>
    <t>26430.1</t>
  </si>
  <si>
    <t>26451.1</t>
  </si>
  <si>
    <t>Административный штраф</t>
  </si>
  <si>
    <t xml:space="preserve">                </t>
  </si>
  <si>
    <t>питание детей без льгот</t>
  </si>
  <si>
    <t>2.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</si>
  <si>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закупки*10</t>
  </si>
  <si>
    <t>за счет субсидий, предоставляемых на осуществление капитальных вложений*9</t>
  </si>
  <si>
    <t xml:space="preserve">Целевая субсидия  , ВСЕГО: </t>
  </si>
  <si>
    <t xml:space="preserve">Субсидия на осуществление капитальных вложений , ВСЕГО: </t>
  </si>
  <si>
    <t xml:space="preserve">Поступления от оказания услуг (выполнения работ) на платной основе и иной, приносящей доход деятельности , ВСЕГО: </t>
  </si>
  <si>
    <t>Примечание*:  Значения планового периода (2022-2023 гг.) в течение всего отчетного года не меняются.</t>
  </si>
  <si>
    <t>П О Я С Н И Т Е Л Ь Н А Я     З А П И С К А</t>
  </si>
  <si>
    <t>на</t>
  </si>
  <si>
    <t>КФО 4</t>
  </si>
  <si>
    <t>Обоснование</t>
  </si>
  <si>
    <t>Местный бюджет школа</t>
  </si>
  <si>
    <t>Краевой бюджет школа</t>
  </si>
  <si>
    <t>Краевой бюджет школа-сад</t>
  </si>
  <si>
    <t>ИТОГО 4</t>
  </si>
  <si>
    <t>КФО 5</t>
  </si>
  <si>
    <t>ИТОГО 5</t>
  </si>
  <si>
    <t>КФО 6</t>
  </si>
  <si>
    <t>ИТОГО 6</t>
  </si>
  <si>
    <t>КФО 2</t>
  </si>
  <si>
    <t>ИТОГО 2</t>
  </si>
  <si>
    <t>26310.2</t>
  </si>
  <si>
    <t>26310.3</t>
  </si>
  <si>
    <t>26310.4</t>
  </si>
  <si>
    <t>26310.5</t>
  </si>
  <si>
    <t>26430.2</t>
  </si>
  <si>
    <t>26430.3</t>
  </si>
  <si>
    <t>26430.4</t>
  </si>
  <si>
    <t>26430.5</t>
  </si>
  <si>
    <t>26451.2</t>
  </si>
  <si>
    <t>26451.3</t>
  </si>
  <si>
    <t>26451.4</t>
  </si>
  <si>
    <t>26451.5</t>
  </si>
  <si>
    <t>XI.  Расчет расходов по виду расходов 247 "Закупка энергетических ресурсов"</t>
  </si>
  <si>
    <t>IX.  Расчет расходов по виду расходов 853 "Уплата иных платежей"</t>
  </si>
  <si>
    <t>XII.  Расчет расходов по виду расходов 407 "Капитальные вложения на строительство объектов недвижимого имущества государственными (муниципальными) учреждениями"</t>
  </si>
  <si>
    <t>XIII.  Расчет расходов по виду расходов 244 "Прочая закупка товаров, работ и услуг для обеспечения государственных (муниципальных) нужд"</t>
  </si>
  <si>
    <t xml:space="preserve">  223 "Коммунальные услуги"</t>
  </si>
  <si>
    <t>Электроэнергия</t>
  </si>
  <si>
    <t>Теплоснабжение</t>
  </si>
  <si>
    <t>Природный газ, поступающий по газораспределительным сетям</t>
  </si>
  <si>
    <t>М3</t>
  </si>
  <si>
    <t>ИТОГО ПО ВИДУ РАСХОДОВ 247</t>
  </si>
  <si>
    <t xml:space="preserve">  Расчет расходов по виду расходов 244 "Прочая закупка товаров, работ и услуг",   всего по плану финансово-хозяйственной деятельности + КВР 243 (5)+407(6)+247 (4)</t>
  </si>
  <si>
    <t>ИТОГО  КВР 243 ,247 и 407</t>
  </si>
  <si>
    <t>ИТОГО  закупки без КВР 243,247 и 407</t>
  </si>
  <si>
    <t>закупку энергетических ресурсов</t>
  </si>
  <si>
    <t>247</t>
  </si>
  <si>
    <t>Пенсии, пособия, выплачиваемые работодателями, нанимателями бывшим работникам в денежной форме</t>
  </si>
  <si>
    <t>Пособие бывшим работникам</t>
  </si>
  <si>
    <t>Итого 264</t>
  </si>
  <si>
    <t>ИТОГО 321</t>
  </si>
  <si>
    <t>ИТОГО 831</t>
  </si>
  <si>
    <t>360</t>
  </si>
  <si>
    <t>Пособия, компенсации и иные социальные выплаты гражданам, кроме публичных нормативных обязательств</t>
  </si>
  <si>
    <t>321</t>
  </si>
  <si>
    <t/>
  </si>
  <si>
    <t>III.  Расчет расходов по виду расходов 113 "Выплата компенсации педагогическим работникам и другим лицам, при привлечении их к проведению ГИА (ЕГЭ)"</t>
  </si>
  <si>
    <t>IV.  Расчет расходов по виду расходов 119 "Уплата страховых взносов, начисленных на выплату компенсации педагогическим работникам и другим лицам, при привлечении их к проведению ГИА (ЕГЭ)"</t>
  </si>
  <si>
    <t>V.  Расчет расходов по виду расходов 112 "Иные выплаты персоналу учреждений, за исключением фонда оплаты труда"</t>
  </si>
  <si>
    <t>VI.  Расчет расходов по виду расходов 113 "Иные выплаты, за исключением фонда оплаты труда  учреждений, лицам, привлекаемым согласно законодательству для выполнения отдельных полномочий"</t>
  </si>
  <si>
    <t>VII.  Расчет расходов по виду расходов 321 "Пособия, компенсации и иные социальные выплаты гражданам, кроме публичных нормативных обязательств "</t>
  </si>
  <si>
    <t>VIII.  Расчет расходов по виду расходов 360 "Иные выплаты населению "</t>
  </si>
  <si>
    <t>IX.  Расчет расходов по виду расходов 831 "Исполнение судебных актов Российской Федерации и мировых соглашения по возмещению вреда, причинённого в результате незаконных действий (бездействия) органов государственной власти (государственных органов), органов местного самоуправления, либо должностных лиц этих органов, а также в результате деятельности учреждений"</t>
  </si>
  <si>
    <t>X.  Расчет расходов по виду расходов 851 "Уплата налога на имущество организаций и земельного налога "</t>
  </si>
  <si>
    <t>XI.  Расчет расходов по виду расходов 852 "Уплата прочих налогов, сборов  "</t>
  </si>
  <si>
    <t>XII.  Расчет расходов по виду расходов 853 "Уплата иных платежей"</t>
  </si>
  <si>
    <t>XIII.  Расчет расходов по виду расходов 243 "Закупка товаров, работ, услуг в целях капитального ремонта государственного (муниципального)  имущества"</t>
  </si>
  <si>
    <t>XIV.  Расчет расходов по виду расходов 247 "Закупка энергетических ресурсов"</t>
  </si>
  <si>
    <t>XV.  Расчет расходов по виду расходов 407 "Капитальные вложения на строительство объектов недвижимого имущества государственными (муниципальными) учреждениями"</t>
  </si>
  <si>
    <t>XVI.  Расчет расходов по виду расходов 244 "Прочая закупка товаров, работ и услуг для обеспечения государственных (муниципальных) нужд"</t>
  </si>
  <si>
    <t>ИТОГО ВЫПЛАТА ЕГЭ и ГИА</t>
  </si>
  <si>
    <t>ИТОГО 113</t>
  </si>
  <si>
    <t>111+113+119</t>
  </si>
  <si>
    <t>111+119+112+113</t>
  </si>
  <si>
    <t>113</t>
  </si>
  <si>
    <t>выплата компенсации педагогическим работникам и другим лицам, при привлечении их к проведению ГИА (ЕГЭ)</t>
  </si>
  <si>
    <t>уплата страховых взносов, начисленных на выплату компенсации педагогическим работникам и другим лицам, при привлечении их к проведению ГИА (ЕГЭ)</t>
  </si>
  <si>
    <t>26320.1</t>
  </si>
  <si>
    <t>26320.2</t>
  </si>
  <si>
    <t>26422.1</t>
  </si>
  <si>
    <t>26422.2</t>
  </si>
  <si>
    <t>26422.3</t>
  </si>
  <si>
    <t>26422.4</t>
  </si>
  <si>
    <t>26422.5</t>
  </si>
  <si>
    <t>26422.6</t>
  </si>
  <si>
    <t>26422.7</t>
  </si>
  <si>
    <t>в том числе Коммунальные услуги                244+247</t>
  </si>
  <si>
    <t>Закупка энергетических ресурсов</t>
  </si>
  <si>
    <t>ВСЕГО Выплата  ГИА и (ЕГЭ)</t>
  </si>
  <si>
    <t xml:space="preserve">к Плану финансово-хозяйственной деятельности </t>
  </si>
  <si>
    <t>ИТОГО МЕСТНЫЙ</t>
  </si>
  <si>
    <t>ИТОГО СУБВЕНЦИЯ</t>
  </si>
  <si>
    <t>Итого по статье 225 (школа краевой бюджет)</t>
  </si>
  <si>
    <t>Итого по статье 225 (школа-сад краевой бюджет)</t>
  </si>
  <si>
    <t>ИТОГО ПО ВИДУ РАСХОДОВ 113 (школа местный бюджет)</t>
  </si>
  <si>
    <t>ИТОГО ПО ВИДУ РАСХОДОВ 360  (школа местный бюджет)</t>
  </si>
  <si>
    <t>ИТОГО ПО ВИДУ РАСХОДОВ 831  (школа местный бюджет)</t>
  </si>
  <si>
    <t>ИТОГО ПО ВИДУ РАСХОДОВ 851  (школа местный бюджет)</t>
  </si>
  <si>
    <t>ИТОГО ПО ВИДУ РАСХОДОВ 852  (школа местный бюджет)</t>
  </si>
  <si>
    <t>ИТОГО ПО ВИДУ РАСХОДОВ 853  (школа местный бюджет)</t>
  </si>
  <si>
    <t>ИТОГО ПО ВИДУ РАСХОДОВ 243  (школа местный бюджет)</t>
  </si>
  <si>
    <t>ИТОГО ПО ВИДУ РАСХОДОВ 407  (школа местный бюджет)</t>
  </si>
  <si>
    <t>Итого по статье 222  (школа местный бюджет)</t>
  </si>
  <si>
    <t>Итого по статье 224  (школа местный бюджет)</t>
  </si>
  <si>
    <t>Итого по статье 290  (школа местный бюджет)</t>
  </si>
  <si>
    <t>Поверка весов</t>
  </si>
  <si>
    <t>ИТОГО  321  (школа краевой бюджет)</t>
  </si>
  <si>
    <t>ИТОГО ПО ВИДУ РАСХОДОВ 321</t>
  </si>
  <si>
    <t>ИТОГО 321  (школа местный бюджет)</t>
  </si>
  <si>
    <t>Приложение к плану финансово-хозяйственной деятельности на 2022  год</t>
  </si>
  <si>
    <t xml:space="preserve">Заместитель директора </t>
  </si>
  <si>
    <t>ИТОГО ПО ВИДУ РАСХОДОВ 113 (школа краевой бюджет)</t>
  </si>
  <si>
    <t>ИТОГО ПО ВИДУ РАСХОДОВ 119 (школа краевой бюджет)</t>
  </si>
  <si>
    <t>МЕСТНЫЙ ШКОЛА</t>
  </si>
  <si>
    <t>МЕСТНЫЙ САД</t>
  </si>
  <si>
    <t>ВСЕГО МЕСТНЫЙ 2023</t>
  </si>
  <si>
    <t>ВСЕГО МЕСТНЫЙ 2024</t>
  </si>
  <si>
    <t>ВСЕГО МЕСТНЫЙ 2025</t>
  </si>
  <si>
    <t>субвенция ШКОЛА</t>
  </si>
  <si>
    <t>субвенция САД</t>
  </si>
  <si>
    <t>ВСЕГО СУБВЕНЦИЯ 2023</t>
  </si>
  <si>
    <t>ВСЕГО СУБВЕНЦИЯ 2024</t>
  </si>
  <si>
    <t>ВСЕГО СУБВЕНЦИЯ 2025</t>
  </si>
  <si>
    <t>ВСЕГО ШКОЛА 2023</t>
  </si>
  <si>
    <t>ВСЕГО ШКОЛА 2024</t>
  </si>
  <si>
    <t>ВСЕГО ШКОЛА 2025</t>
  </si>
  <si>
    <t>ВСЕГО САД 2023</t>
  </si>
  <si>
    <t>ВСЕГО САД 2024</t>
  </si>
  <si>
    <t>ВСЕГО САД 2025</t>
  </si>
  <si>
    <t>ВСЕГО ШКОЛА+САД 2023</t>
  </si>
  <si>
    <t>ВСЕГО ШКОЛА+САД 2024</t>
  </si>
  <si>
    <t>ВСЕГО ШКОЛА+САД 2025</t>
  </si>
  <si>
    <t>Местный бюджет школа-сад</t>
  </si>
  <si>
    <t>31-51-45</t>
  </si>
  <si>
    <t>ГСМ</t>
  </si>
  <si>
    <t>Краска (норма 0,186кг/м2)</t>
  </si>
  <si>
    <t>Краска в/эмульсионная (норма 0,169 кг/м2)</t>
  </si>
  <si>
    <t>Приобретение инвентаря для хоккейной коробки</t>
  </si>
  <si>
    <t xml:space="preserve">Итого </t>
  </si>
  <si>
    <t>Приобретение инвентаря для столовой</t>
  </si>
  <si>
    <t>Приобретение продуктов питания</t>
  </si>
  <si>
    <t>Итого 341</t>
  </si>
  <si>
    <t>Итого 342</t>
  </si>
  <si>
    <t>Итого 343</t>
  </si>
  <si>
    <t>Итого 344</t>
  </si>
  <si>
    <t>Итого 345</t>
  </si>
  <si>
    <t>Итого 346</t>
  </si>
  <si>
    <t>Итого 349</t>
  </si>
  <si>
    <t>Приобретение аттестатов, медалей</t>
  </si>
  <si>
    <t>Обучение по охране труда</t>
  </si>
  <si>
    <t>Обслуживание узла учета тепловой энергии</t>
  </si>
  <si>
    <t>Поверка расходомеров ХВС</t>
  </si>
  <si>
    <t>Поверка УУТЭ</t>
  </si>
  <si>
    <t>Техническое обслуживание складских весов</t>
  </si>
  <si>
    <t>Заправка и ремонт картриджа</t>
  </si>
  <si>
    <t>Приобретение мебели (расшифровать)</t>
  </si>
  <si>
    <t>ПЛАН:</t>
  </si>
  <si>
    <t>ДОВЕДЕНО ВСЕГО ПО БЮДЖЕТУ НА ГОД:</t>
  </si>
  <si>
    <t>РАВНО СУММА ИТОГО - СУММА НА ДЕТЕЙ БЕЗ ЛЬГОТ</t>
  </si>
  <si>
    <t>В ТОМ ЧИСЛЕ</t>
  </si>
  <si>
    <t>ПЛАН = ДЕТИ*ЦЕНА*ПЛАН ДНЕЙ НА 1 ЧЕЛ ПО МЗ(212)</t>
  </si>
  <si>
    <t>ДЕТИ ЛЬГОТНИКИ = ДЕТИ БЕСПЛАТНО+ (ДЕТИ 50%/2)</t>
  </si>
  <si>
    <t>ФАКТ ПО ГОДУ:</t>
  </si>
  <si>
    <t>ДЕТИ ВСЕГО = СРЕДНЕГОДОВОЕ КОЛ-ВО ДЕТЕЙ ИЗ ОТЧЕТА ОБ ИСПОЛНЕНИИ МУНИЦИПАЛЬНОГО ЗАДАНИЯ</t>
  </si>
  <si>
    <t>ДЕТИ ЛЬГОТНИКИ = СРЕДНЕГОДОВОЕ КОЛ-ВО ДЕТИ БЕСПЛАТНО+ (СРЕДНЕГОДОВОЕ КОЛ-ВО ДЕТИ 50%/2)</t>
  </si>
  <si>
    <t>Приобретение спортивного инвентаря</t>
  </si>
  <si>
    <t>Приобретение вычислительной и оргтехники (расшифровать)</t>
  </si>
  <si>
    <t>Приобретение матер-х запасов за счет средств субвенции по школе</t>
  </si>
  <si>
    <t>Приобретение матер-х запасов за счет средств субвенции по школе-саду</t>
  </si>
  <si>
    <t xml:space="preserve">Приобретение канцелярских принадлежностей  </t>
  </si>
  <si>
    <t>Приобретение учебного оборудования (расшифровать)</t>
  </si>
  <si>
    <t>Приобретение музыкального оборудования (расшифровать)</t>
  </si>
  <si>
    <t>Приобретение игрового оборудования (расшифровать)</t>
  </si>
  <si>
    <t>Приобретение спортивного оборудования (расшифровать)</t>
  </si>
  <si>
    <t>Приобретение основных средств по местному бюджету по школам</t>
  </si>
  <si>
    <t>Приобретение основных средств по местному бюджету по школе-сад</t>
  </si>
  <si>
    <t>Приобретение основных средств за счет средств субвенции по школам</t>
  </si>
  <si>
    <t>Приобретение основных средств за счет средств субвенции по школе-сад</t>
  </si>
  <si>
    <t>Приобретение прочих основных средств (расшифровать)</t>
  </si>
  <si>
    <t>Увеличение материальных запасов по местному бюджету по школам</t>
  </si>
  <si>
    <t>Увеличение материальных запасов по местному бюджету по школе-саду</t>
  </si>
  <si>
    <t>Приобретение учебных пособий, справочной, методической литературы</t>
  </si>
  <si>
    <t>Приобретение игр, игрушек</t>
  </si>
  <si>
    <t>Приобретение прочих материальных запасов</t>
  </si>
  <si>
    <t xml:space="preserve">                                                                                      в том числе  Субвенция (школа)</t>
  </si>
  <si>
    <t xml:space="preserve">                                                                                                         в том числе  Местный бюджет (школа-сад)</t>
  </si>
  <si>
    <t xml:space="preserve">                                                                                                  в том числе  Местный бюджет (школа)</t>
  </si>
  <si>
    <t xml:space="preserve">                                                                                             в том числе  Субвенция (школа-сад)</t>
  </si>
  <si>
    <t xml:space="preserve">                                                                                              в том числе  Всего Местный бюджет</t>
  </si>
  <si>
    <t xml:space="preserve">                                                                                  в том числе  Всего Субвенция</t>
  </si>
  <si>
    <t xml:space="preserve">                                                                                                           ИТОГО  по школе    МБ            КОСГУ 340 </t>
  </si>
  <si>
    <t xml:space="preserve">                                                                                              ИТОГО   по школе-саду    МБ            КОСГУ 340 </t>
  </si>
  <si>
    <t xml:space="preserve">                                                                                              ИТОГО   по школе-саду    Субв            КОСГУ 340 </t>
  </si>
  <si>
    <t xml:space="preserve">                                                                                                                             ИТОГО   МБ            КОСГУ 340</t>
  </si>
  <si>
    <t xml:space="preserve">                                                                                           по школе в том числе                                  КОСГУ 341 </t>
  </si>
  <si>
    <t xml:space="preserve">                                                                                                                                                                    КОСГУ 342 </t>
  </si>
  <si>
    <t xml:space="preserve">                                                                                                                                                                   КОСГУ 343 </t>
  </si>
  <si>
    <t xml:space="preserve">                                                                                                                                                                   КОСГУ 344 </t>
  </si>
  <si>
    <t xml:space="preserve">                                                                                                                                                                   КОСГУ 346 </t>
  </si>
  <si>
    <t xml:space="preserve">                                                                                                                                                                   КОСГУ 345 </t>
  </si>
  <si>
    <t xml:space="preserve">                                                                                                                                                                   КОСГУ 342 </t>
  </si>
  <si>
    <t xml:space="preserve">                                                                                     по школе-саду  в том числе                            КОСГУ 341 </t>
  </si>
  <si>
    <t xml:space="preserve">                                                                                                                                                                  КОСГУ 346 </t>
  </si>
  <si>
    <t xml:space="preserve">                                                                                                                                                                   КОСГУ 349 </t>
  </si>
  <si>
    <t xml:space="preserve">                                                                                                           ИТОГО  по школе    Субв          КОСГУ 340 </t>
  </si>
  <si>
    <t>Обязательно меняем суммы контрактов</t>
  </si>
  <si>
    <t>Если сумма не идет !!!!!!!   то она не пойдет на сумму договоров или контрактов, заключенных до начала текущего финансового года по 4 или 5</t>
  </si>
  <si>
    <r>
      <t>Проверка контрактов и закупок (</t>
    </r>
    <r>
      <rPr>
        <sz val="20"/>
        <color rgb="FFFF0000"/>
        <rFont val="Arial Cyr"/>
        <charset val="204"/>
      </rPr>
      <t>должно быть 0</t>
    </r>
    <r>
      <rPr>
        <sz val="18"/>
        <color rgb="FFFFFF00"/>
        <rFont val="Arial Cyr"/>
        <charset val="204"/>
      </rPr>
      <t xml:space="preserve">)  </t>
    </r>
    <r>
      <rPr>
        <sz val="18"/>
        <color rgb="FF66CCFF"/>
        <rFont val="Arial Cyr"/>
        <charset val="204"/>
      </rPr>
      <t>Допустимо отклонение ТОЛЬКО по контрактам заключенным до начала финнансового года например по 4 или 5</t>
    </r>
  </si>
  <si>
    <t>расш 6</t>
  </si>
  <si>
    <t>расш 2</t>
  </si>
  <si>
    <t>расш 5</t>
  </si>
  <si>
    <t>расш 4</t>
  </si>
  <si>
    <t>доходы заполняются вручную</t>
  </si>
  <si>
    <t>остаток ставим вручную  в 500 строку после сдачи баланса по  4, 5 или 2</t>
  </si>
  <si>
    <t xml:space="preserve">эти поля заполняются вручную </t>
  </si>
  <si>
    <t>заполняется вручную остаток после сдачи баланса</t>
  </si>
  <si>
    <t>заполняется кто заполнял</t>
  </si>
  <si>
    <t xml:space="preserve">заполняется должность и кто подписывает </t>
  </si>
  <si>
    <t>Обязательно прописывается КБК в столбце 4.1 по которой доведены деньги</t>
  </si>
  <si>
    <t>26421.2</t>
  </si>
  <si>
    <t>26421.3</t>
  </si>
  <si>
    <t>26421.4</t>
  </si>
  <si>
    <t>26421.5</t>
  </si>
  <si>
    <t>26421.7</t>
  </si>
  <si>
    <t>Н.В.Ганина</t>
  </si>
  <si>
    <t>усл</t>
  </si>
  <si>
    <t>19</t>
  </si>
  <si>
    <t>января</t>
  </si>
  <si>
    <t>Мыло хозяйственное</t>
  </si>
  <si>
    <t>2023 г.</t>
  </si>
  <si>
    <t>комп</t>
  </si>
  <si>
    <t>26421.8</t>
  </si>
  <si>
    <t>26421.9</t>
  </si>
  <si>
    <t>26421.10</t>
  </si>
  <si>
    <t>26421.11</t>
  </si>
  <si>
    <t>26421.12</t>
  </si>
  <si>
    <t>Директор  МКУ УГО МЦФО</t>
  </si>
  <si>
    <t>Е.С.Пинегина</t>
  </si>
  <si>
    <t>упак</t>
  </si>
  <si>
    <t>М.Ю.Теплякова</t>
  </si>
  <si>
    <t>05301416</t>
  </si>
  <si>
    <t>001</t>
  </si>
  <si>
    <t>Администрация Уссурийского городского округа</t>
  </si>
  <si>
    <t>Вывоз мусора</t>
  </si>
  <si>
    <t>Негативное воздействие на работу централизованной системы водоотведения</t>
  </si>
  <si>
    <t>31 мая</t>
  </si>
  <si>
    <t>V.  Расчет расходов по виду расходов 321 "Пособия, компенсации и иные социальные выплаты гражданам, кроме публичных нормативных обязательств "</t>
  </si>
  <si>
    <t>Пособия по социальной помощи населению в натуральной форме</t>
  </si>
  <si>
    <t>Итого 263</t>
  </si>
  <si>
    <t>VI.  Расчет расходов по виду расходов 360 "Иные выплаты населению "</t>
  </si>
  <si>
    <t>VII.  Расчет расходов по виду расходов 831 "Исполнение судебных актов Российской Федерации и мировых соглашения по возмещению вреда, причинённого в результате незаконных действий (бездействия) органов государственной власти (государственных органов), органов местного самоуправления, либо должностных лиц этих органов, а также в результате деятельности учреждений"</t>
  </si>
  <si>
    <t>VIII.  Расчет расходов по виду расходов 851 "Уплата налога на имущество организаций и земельного налога "</t>
  </si>
  <si>
    <t>IX.  Расчет расходов по виду расходов 852 "Уплата прочих налогов, сборов  "</t>
  </si>
  <si>
    <t>X.  Расчет расходов по виду расходов 853 "Уплата иных платежей"</t>
  </si>
  <si>
    <t>XI.  Расчет расходов по виду расходов 243 "Закупка товаров, работ, услуг в целях капитального ремонта государственного (муниципального)  имущества"</t>
  </si>
  <si>
    <t>Денежная компенсация за обеспечение бесплатным питанием обучающихся с ОВЗ и инвалидов, обучение которых организовано на дому</t>
  </si>
  <si>
    <t>Итого 347</t>
  </si>
  <si>
    <t>Увеличение стоимости МЗ для целей капитальных вложений</t>
  </si>
  <si>
    <t xml:space="preserve">                                                                                                                                                                   КОСГУ 347</t>
  </si>
  <si>
    <t xml:space="preserve">                                                                                                                                                                  КОСГУ 347</t>
  </si>
  <si>
    <t>Прочие услуги по пожарке</t>
  </si>
  <si>
    <t>Услуги по питанию</t>
  </si>
  <si>
    <t>Услуги по пожарке</t>
  </si>
  <si>
    <t>Услуги по безопасности движения</t>
  </si>
  <si>
    <t>Услуги по ПСД, строительный контроль</t>
  </si>
  <si>
    <t>Приобретение инвентаря по безопасности движения</t>
  </si>
  <si>
    <t>Приобретение инвентаря по пожарке</t>
  </si>
  <si>
    <t xml:space="preserve">                                                                                                                         КОСГУ 342 </t>
  </si>
  <si>
    <t xml:space="preserve">                                 в том числе                                                                  КОСГУ 341 </t>
  </si>
  <si>
    <t xml:space="preserve">                                                                                                                        КОСГУ 343 </t>
  </si>
  <si>
    <t xml:space="preserve">                                                                                                                       КОСГУ 344 </t>
  </si>
  <si>
    <t xml:space="preserve">                                                                                                                      КОСГУ 345 </t>
  </si>
  <si>
    <t xml:space="preserve">                                                                                                                      КОСГУ 346 </t>
  </si>
  <si>
    <t xml:space="preserve">                                                                                                                     КОСГУ 347</t>
  </si>
  <si>
    <t xml:space="preserve">                                                                                                                        ИТОГО     Субв          КОСГУ 340 </t>
  </si>
  <si>
    <t xml:space="preserve">ИТОГО ПО ВИДУ РАСХОДОВ 321  </t>
  </si>
  <si>
    <t>питание</t>
  </si>
  <si>
    <t xml:space="preserve">                                                                                                                     КОСГУ 349</t>
  </si>
  <si>
    <t>НОРМА КРАСКА</t>
  </si>
  <si>
    <t>площадь помещ-я</t>
  </si>
  <si>
    <t>норма</t>
  </si>
  <si>
    <t>НЕОБХОДИМО, кг</t>
  </si>
  <si>
    <t>0,186 КГ/М2</t>
  </si>
  <si>
    <t>КРАСКА</t>
  </si>
  <si>
    <t>0.169 КГ/М2</t>
  </si>
  <si>
    <t>ИЗВЕСТЬ</t>
  </si>
  <si>
    <t>СТИРАЛЬНЫЙ ПОРОШОК НОРМА</t>
  </si>
  <si>
    <t>ко-во групп</t>
  </si>
  <si>
    <t>норматив, кг</t>
  </si>
  <si>
    <t>ВСЕГО кг.</t>
  </si>
  <si>
    <t>1 ПАЧКА( 0,45 КГ)*12 МЕС.*КОЛ-ВО ГРУПП</t>
  </si>
  <si>
    <t>2шт. *12 гр. *12 мес.</t>
  </si>
  <si>
    <t>ПЛАН = ДЕТИ*ЦЕНА*ПЛАН ДНЕЙ НА 1 ЧЕЛ (212)</t>
  </si>
  <si>
    <t>!!!!!!!</t>
  </si>
  <si>
    <t>ЦЕНА = РОДИТЕЛЬСКАЯ ПЛАТА В МЕСЯЦ : НА 20,58 (СРЕДНЕГОДОВОЕ КОЛ-ВО ДНЕЙ</t>
  </si>
  <si>
    <t>В МЕСЯЦЕ =(РАБОЧИЕ ДНИ В ГОДУ/12 МЕС.))</t>
  </si>
  <si>
    <t>Родительская плата в месяц/в день</t>
  </si>
  <si>
    <t>ЦЕНА</t>
  </si>
  <si>
    <t xml:space="preserve">Проектная мощность (кол-во мест) </t>
  </si>
  <si>
    <t>Численность учеников (воспитанников)</t>
  </si>
  <si>
    <t xml:space="preserve">Количество классов (групп) </t>
  </si>
  <si>
    <t>Штатная численность сотрудников</t>
  </si>
  <si>
    <t xml:space="preserve">Количество зданий в учреждеии </t>
  </si>
  <si>
    <t>Наименование                     вида расхода</t>
  </si>
  <si>
    <t>2024 год</t>
  </si>
  <si>
    <t>Примечание</t>
  </si>
  <si>
    <t>Наименование мероприятия</t>
  </si>
  <si>
    <t>натуральные показатели</t>
  </si>
  <si>
    <t>2025 год</t>
  </si>
  <si>
    <t>2026 год</t>
  </si>
  <si>
    <t>Примечание (68 Указ, ИКГС, умный город, цифровизация, IQгорода, соглашение о достижении показателей соц.эконом. развития)</t>
  </si>
  <si>
    <t>план</t>
  </si>
  <si>
    <t>факт</t>
  </si>
  <si>
    <t>Заявка</t>
  </si>
  <si>
    <t>Заработная плата                     с начислениями</t>
  </si>
  <si>
    <t>Коммунальные                     услуги</t>
  </si>
  <si>
    <t>Налоги</t>
  </si>
  <si>
    <t>Питание</t>
  </si>
  <si>
    <t>Иные расходы</t>
  </si>
  <si>
    <t>Услуги связи</t>
  </si>
  <si>
    <t>Приобретение материальных запасов</t>
  </si>
  <si>
    <t>Информация по платным услугам (доходы)</t>
  </si>
  <si>
    <t>Наименование вида услуги</t>
  </si>
  <si>
    <t>Обучение иностранному языку</t>
  </si>
  <si>
    <t>Информация по расходам по внебюджету</t>
  </si>
  <si>
    <t xml:space="preserve"> питание</t>
  </si>
  <si>
    <t>Строительство и реконструкция</t>
  </si>
  <si>
    <t>Твой проект</t>
  </si>
  <si>
    <t>Точка роста</t>
  </si>
  <si>
    <t>Профилактика правонарушений(08)</t>
  </si>
  <si>
    <t>Материально техническое оснащение (01)</t>
  </si>
  <si>
    <t>Пожарная безопасность (09)</t>
  </si>
  <si>
    <t>Тероризм и экстремизм (10)</t>
  </si>
  <si>
    <t>Капитальный ремонт (благоустройство, ПСД, экспертиза, строительный контроль)</t>
  </si>
  <si>
    <t>Мероприятия по перевозке детей (11)</t>
  </si>
  <si>
    <t>Питание 5-11 (13)</t>
  </si>
  <si>
    <t>Иные цели (светофор) МЕСТНЫЙ БЮДЖЕТ</t>
  </si>
  <si>
    <t>Муниципальное задание МЕСТНЫЙ БЮДЖЕТ</t>
  </si>
  <si>
    <t>Трудоустройство несовершеннолетних (05)</t>
  </si>
  <si>
    <t>Оздоровление детей (Пришкольный лагерь) (06)</t>
  </si>
  <si>
    <t>211+213</t>
  </si>
  <si>
    <t>Заместитель директора</t>
  </si>
  <si>
    <t>Субботняя школа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</si>
  <si>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</si>
  <si>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</si>
  <si>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</si>
  <si>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на обоснованность расчетов, приведенных в пояснительной записке к Плану финансово-хозяйственной деятельности  на 2024 год и плановый период 2025-2026 годов, и соответствия показателей в информации о планируемых объемах расходных обязательств по учреждению:</t>
  </si>
  <si>
    <t>План финансово-хозяйственной деятельности на 2024 год и плановый период 2025-2026 годов (далее - План) по учреждению</t>
  </si>
  <si>
    <t xml:space="preserve">ПЛАН ФИНАНСОВО-ХОЗЯЙСТВЕННОЙ ДЕЯТЕЛЬНОСТИ </t>
  </si>
  <si>
    <t xml:space="preserve">на 2024 год и плановый период 2025-2026 гг. </t>
  </si>
  <si>
    <t>ВСЕГО МЕСТНЫЙ 2026</t>
  </si>
  <si>
    <t>ВСЕГО СУБВЕНЦИЯ 2026</t>
  </si>
  <si>
    <t xml:space="preserve">интернет  </t>
  </si>
  <si>
    <t>ТО системы видеонаблюдения</t>
  </si>
  <si>
    <t>Обновление 1С</t>
  </si>
  <si>
    <t>Обслуживание  1С (годовое)</t>
  </si>
  <si>
    <t>Обслуживание  Облако 1С (годовое)</t>
  </si>
  <si>
    <t>Консультации 1С</t>
  </si>
  <si>
    <t>Обслуживание автоматической пожарной сигнализации</t>
  </si>
  <si>
    <t>ТО системы тревожной сигнализации</t>
  </si>
  <si>
    <t>Ремонт холодильников, эл./плиты, стиральной машины</t>
  </si>
  <si>
    <t>Обслуживание навигационной системы</t>
  </si>
  <si>
    <t>ТО автобуса</t>
  </si>
  <si>
    <t>ТО-1. ТО-2</t>
  </si>
  <si>
    <t>ОСАГО</t>
  </si>
  <si>
    <t>Специальная оценка условий труда</t>
  </si>
  <si>
    <t>Услуги ГЛОНАСС</t>
  </si>
  <si>
    <t>Предрейсовый медосмотр водителей</t>
  </si>
  <si>
    <t>Обучение ПТМ</t>
  </si>
  <si>
    <t>Оплата услуг ВНГ по сигналу тревога</t>
  </si>
  <si>
    <r>
      <t xml:space="preserve">Оплата услуг ВНГ по сигналу тревога </t>
    </r>
    <r>
      <rPr>
        <b/>
        <sz val="12"/>
        <rFont val="Times New Roman"/>
        <family val="1"/>
        <charset val="204"/>
      </rPr>
      <t>автобуса</t>
    </r>
  </si>
  <si>
    <t>Оплата услуг охраны объекта</t>
  </si>
  <si>
    <t>час.</t>
  </si>
  <si>
    <t>раб.мест</t>
  </si>
  <si>
    <t>Промывка системы отопления, системы ГВС                                                  (радиаторы 7-ми секционные)</t>
  </si>
  <si>
    <t>Госпошлина учреждения</t>
  </si>
  <si>
    <t>Учебники</t>
  </si>
  <si>
    <t xml:space="preserve">Стиральный порошок </t>
  </si>
  <si>
    <t>Мыло туалетное</t>
  </si>
  <si>
    <t>Мыло жидкое</t>
  </si>
  <si>
    <t>Сода кальцинированная</t>
  </si>
  <si>
    <t>Сода питьевая</t>
  </si>
  <si>
    <t>Дезифецирующее средство Жавильон</t>
  </si>
  <si>
    <t>Моющее средство</t>
  </si>
  <si>
    <t>Чистящее средство</t>
  </si>
  <si>
    <t>в том числе: питание детей-льготников (100%.+ 50%/2)</t>
  </si>
  <si>
    <t>Приобретение прочих основных средств</t>
  </si>
  <si>
    <t xml:space="preserve">Приобретение пожарного оборудования </t>
  </si>
  <si>
    <t xml:space="preserve">Приобретение мебели </t>
  </si>
  <si>
    <t xml:space="preserve">Приобретение имущества </t>
  </si>
  <si>
    <t xml:space="preserve">Приобретение вычислительной и оргтехники </t>
  </si>
  <si>
    <t xml:space="preserve">Оплата услуг по техническому обслуживанию и ремонту оборудования и инвентаря в части административно-хозяйственного обеспечения: </t>
  </si>
  <si>
    <t xml:space="preserve">Оплата услуг по техническому обслуживанию и ремонту вычислительной техники: </t>
  </si>
  <si>
    <t xml:space="preserve">Текущий ремонт к новому учебному году </t>
  </si>
  <si>
    <t xml:space="preserve">Содержание в чистоте и техническое обслуживание помещений, зданий, дворов и сооружений </t>
  </si>
  <si>
    <t xml:space="preserve">Капитальный ремонт зданий и сооружений </t>
  </si>
  <si>
    <t xml:space="preserve">Приобретение строительных материалов </t>
  </si>
  <si>
    <t xml:space="preserve">                                                                                        по школе в том числе                                   КОСГУ 344</t>
  </si>
  <si>
    <t>С УЧЕТОМ ИЗМЕНЕНИЙ</t>
  </si>
  <si>
    <t xml:space="preserve">* ВЫБРАТЬ СТАТУС ПЛАНА: "ПЕРВОНАЧАЛЬНЫЙ"  = ПУСТО; "С УЧЕТОМ ИЗМЕНЕНИЙ"; </t>
  </si>
  <si>
    <t>Тариф = тариф водоотведения *0,5</t>
  </si>
  <si>
    <t>Дата очередной поверки счетчиков ХВС</t>
  </si>
  <si>
    <t>Дата очередной поверки счетчиков ГВС</t>
  </si>
  <si>
    <t>Дата очередной поверки УУТЭ</t>
  </si>
  <si>
    <t>НЕОБХОДИМО ЗАПОЛНИТЬ НАИМЕНОВАНИЕ УЧРЕЖДЕНИЯ!!</t>
  </si>
  <si>
    <t>НЕОБХОДИМО ЗАПОЛНИТЬ ИНН УЧРЕЖДЕНИЯ!!</t>
  </si>
  <si>
    <t>НЕОБХОДИМО ЗАПОЛНИТЬ СВОДНЫЙ РЕЕСТР УЧРЕЖДЕНИЯ!!</t>
  </si>
  <si>
    <t>НЕОБХОДИМО ЗАПОЛНИТЬ ДАТУ ПФХД!!</t>
  </si>
  <si>
    <t>НЕОБХОДИМО ЗАПОЛНИТЬ ДИРЕКТОРА УЧРЕЖДЕНИЯ!!</t>
  </si>
  <si>
    <t>Начальник финансово-экономического отдела управления образования и молодежной политики</t>
  </si>
  <si>
    <t>Е.А. Ционова</t>
  </si>
  <si>
    <t>ё)  227 "Страхование"</t>
  </si>
  <si>
    <t>Итого по статье 227 (школа местный бюджет)</t>
  </si>
  <si>
    <t>Расходы на выплату страховых премий (взносов) по договорам страхования, в том числе на оплату полиса каско (ОСАГО)</t>
  </si>
  <si>
    <t>ж)  290 "Прочие  расходы"</t>
  </si>
  <si>
    <t>з)  310 "Увеличение стоимости основных средств"</t>
  </si>
  <si>
    <t>и)  340 "Увеличение стоимости материальных запасов"</t>
  </si>
  <si>
    <t xml:space="preserve">Итого по статье 227 </t>
  </si>
  <si>
    <t>Страхование</t>
  </si>
  <si>
    <t xml:space="preserve">Предварительные данные к защите бюджета 2025 - 2027 годов                                                                                                                                                                                                                       </t>
  </si>
  <si>
    <t>2027 год</t>
  </si>
  <si>
    <t>Заработная плата (советников по воспитанию)</t>
  </si>
  <si>
    <t>Заработная плата (классное руководство)</t>
  </si>
  <si>
    <t>Начисления на выплаты по оплате труда (советников по воспитанию)</t>
  </si>
  <si>
    <t>Начисления на выплаты по оплате труда (классное руководство)</t>
  </si>
  <si>
    <t>классное</t>
  </si>
  <si>
    <t>советники</t>
  </si>
  <si>
    <t>Ю.Е. Степаненко</t>
  </si>
  <si>
    <t xml:space="preserve">"27" декабря 2023 г.                                                                                    </t>
  </si>
  <si>
    <t>Муниципальное бюджетное общеобразовательное учреждение «Средняя общеобразовательная школа с.Борисовка» Уссурийского городского округа</t>
  </si>
  <si>
    <t>27</t>
  </si>
  <si>
    <t>декабря</t>
  </si>
  <si>
    <t>ремонт кабинета информатики</t>
  </si>
  <si>
    <t>ремонт кабинетов начальных классов</t>
  </si>
  <si>
    <t xml:space="preserve">масло </t>
  </si>
  <si>
    <t>тосол</t>
  </si>
  <si>
    <t>Поликарбонат 6мм 210мм*6000мм</t>
  </si>
  <si>
    <t>Скотч строительный</t>
  </si>
  <si>
    <t>Тен 6*12</t>
  </si>
  <si>
    <t xml:space="preserve">фильт автомобильный </t>
  </si>
  <si>
    <t>ремкомплект</t>
  </si>
  <si>
    <t xml:space="preserve">стартер </t>
  </si>
  <si>
    <t>шина</t>
  </si>
  <si>
    <t>М.Г. Любченко</t>
  </si>
  <si>
    <t>МБОУ СОШ с.Борисовка</t>
  </si>
  <si>
    <t>Заправка картриджа</t>
  </si>
  <si>
    <t>шт</t>
  </si>
  <si>
    <t xml:space="preserve">Антивирус </t>
  </si>
  <si>
    <t>Защита информации</t>
  </si>
  <si>
    <t>Аттестаты</t>
  </si>
  <si>
    <t>Приложение</t>
  </si>
  <si>
    <t>Бумага</t>
  </si>
  <si>
    <t>Ручка шариковая</t>
  </si>
  <si>
    <t>Оложка к аттестату</t>
  </si>
  <si>
    <t>Контрольные испытания электрооборудования</t>
  </si>
  <si>
    <t xml:space="preserve">Огнезащитную обработку деревянных конструкций кровли </t>
  </si>
  <si>
    <t>Зарядка огнетушителей</t>
  </si>
  <si>
    <t>Проверка огнетушителей</t>
  </si>
  <si>
    <t>Питание обучающихся 1-4 классов ФБ</t>
  </si>
  <si>
    <t>Питание обучающихся с ограниченными возможностями здоровья и детей-инвалидов КБ</t>
  </si>
  <si>
    <t xml:space="preserve">Питание обучающихся  детей мобилизованных </t>
  </si>
  <si>
    <t>Питание обучающихся  1-11 классов (льготная категория) КБ</t>
  </si>
  <si>
    <t>Продукты питания</t>
  </si>
  <si>
    <t>к-т.</t>
  </si>
  <si>
    <t>Приобретение огнетушителей ОП5</t>
  </si>
  <si>
    <t>ремонт МФУ</t>
  </si>
  <si>
    <t>Экологическая ртчетность</t>
  </si>
  <si>
    <t xml:space="preserve">Шкаф для одежды </t>
  </si>
  <si>
    <t xml:space="preserve">Кран </t>
  </si>
  <si>
    <t>Трубы</t>
  </si>
  <si>
    <t xml:space="preserve">Дезинфицирующее средства </t>
  </si>
  <si>
    <t>Краска в/эмульсионная (норма 0,169 кг/м2*428)</t>
  </si>
  <si>
    <t>М.Г.. Любченко</t>
  </si>
  <si>
    <t>053У0732</t>
  </si>
  <si>
    <t>15009R3040</t>
  </si>
  <si>
    <t>Заместитель директора  __________________М.Г. Любченко</t>
  </si>
  <si>
    <t>Исполнитель    ____________________ М.Г. Любченко</t>
  </si>
  <si>
    <t>Приложение к плану финансово-хозяйственной деятельности на 2024  год</t>
  </si>
  <si>
    <t xml:space="preserve">и  плановый период   2025  -  2026 г.г. </t>
  </si>
  <si>
    <t>Конфорка электрическая</t>
  </si>
</sst>
</file>

<file path=xl/styles.xml><?xml version="1.0" encoding="utf-8"?>
<styleSheet xmlns="http://schemas.openxmlformats.org/spreadsheetml/2006/main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0.000"/>
    <numFmt numFmtId="167" formatCode="_-* #,##0.00\ _₽_-;\-* #,##0.00\ _₽_-;_-* &quot;-&quot;???\ _₽_-;_-@_-"/>
    <numFmt numFmtId="168" formatCode="_-* #,##0_р_._-;\-* #,##0_р_._-;_-* &quot;-&quot;??_р_._-;_-@_-"/>
    <numFmt numFmtId="169" formatCode="_-* #,##0\ _₽_-;\-* #,##0\ _₽_-;_-* &quot;-&quot;??\ _₽_-;_-@_-"/>
    <numFmt numFmtId="170" formatCode="_-* #,##0.000\ _₽_-;\-* #,##0.000\ _₽_-;_-* &quot;-&quot;??\ _₽_-;_-@_-"/>
  </numFmts>
  <fonts count="1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name val="Cambria"/>
      <family val="1"/>
      <charset val="204"/>
      <scheme val="major"/>
    </font>
    <font>
      <i/>
      <sz val="9"/>
      <color theme="1"/>
      <name val="Cambria"/>
      <family val="1"/>
      <charset val="204"/>
      <scheme val="maj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Arial Cyr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22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6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name val="Arial Cyr"/>
      <charset val="204"/>
    </font>
    <font>
      <b/>
      <sz val="18"/>
      <color indexed="8"/>
      <name val="Arial Narrow"/>
      <family val="2"/>
      <charset val="204"/>
    </font>
    <font>
      <sz val="12"/>
      <name val="Arial Narrow"/>
      <family val="2"/>
      <charset val="204"/>
    </font>
    <font>
      <b/>
      <u/>
      <sz val="16"/>
      <name val="Arial Narrow"/>
      <family val="2"/>
      <charset val="204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b/>
      <sz val="16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sz val="8"/>
      <name val="Arial Narrow"/>
      <family val="2"/>
      <charset val="204"/>
    </font>
    <font>
      <b/>
      <sz val="10"/>
      <name val="Arial Narrow"/>
      <family val="2"/>
      <charset val="204"/>
    </font>
    <font>
      <sz val="13"/>
      <name val="Arial Narrow"/>
      <family val="2"/>
      <charset val="204"/>
    </font>
    <font>
      <b/>
      <sz val="13"/>
      <name val="Arial Narrow"/>
      <family val="2"/>
      <charset val="204"/>
    </font>
    <font>
      <b/>
      <sz val="18"/>
      <color rgb="FFFF0000"/>
      <name val="Arial Narrow"/>
      <family val="2"/>
      <charset val="204"/>
    </font>
    <font>
      <b/>
      <sz val="15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6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name val="Arial Narrow"/>
      <family val="2"/>
      <charset val="204"/>
    </font>
    <font>
      <b/>
      <sz val="12"/>
      <name val="Arial Narrow"/>
      <family val="2"/>
      <charset val="204"/>
    </font>
    <font>
      <b/>
      <sz val="14"/>
      <name val="Arial Narrow"/>
      <family val="2"/>
      <charset val="204"/>
    </font>
    <font>
      <b/>
      <i/>
      <sz val="14"/>
      <color theme="1"/>
      <name val="Times New Roman"/>
      <family val="1"/>
      <charset val="204"/>
    </font>
    <font>
      <sz val="16"/>
      <color rgb="FFFF0000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20"/>
      <color theme="1"/>
      <name val="Arial Narrow"/>
      <family val="2"/>
      <charset val="204"/>
    </font>
    <font>
      <b/>
      <sz val="11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4"/>
      <color rgb="FFFFFF00"/>
      <name val="Arial Cyr"/>
      <charset val="204"/>
    </font>
    <font>
      <b/>
      <sz val="15"/>
      <color rgb="FFFFFF00"/>
      <name val="Arial Cyr"/>
      <charset val="204"/>
    </font>
    <font>
      <b/>
      <u/>
      <sz val="16"/>
      <color rgb="FFFFFF00"/>
      <name val="Arial Cyr"/>
      <charset val="204"/>
    </font>
    <font>
      <b/>
      <sz val="16"/>
      <color rgb="FFFFFF00"/>
      <name val="Arial Cyr"/>
      <charset val="204"/>
    </font>
    <font>
      <sz val="10"/>
      <color rgb="FFFFFF00"/>
      <name val="Arial Cyr"/>
      <charset val="204"/>
    </font>
    <font>
      <sz val="16"/>
      <color rgb="FFFFFF00"/>
      <name val="Arial Cyr"/>
      <charset val="204"/>
    </font>
    <font>
      <sz val="14"/>
      <color rgb="FF00FF00"/>
      <name val="Arial Cyr"/>
      <charset val="204"/>
    </font>
    <font>
      <sz val="18"/>
      <color rgb="FFFFFF00"/>
      <name val="Arial Cyr"/>
      <charset val="204"/>
    </font>
    <font>
      <sz val="20"/>
      <color rgb="FFFF0000"/>
      <name val="Arial Cyr"/>
      <charset val="204"/>
    </font>
    <font>
      <sz val="14"/>
      <color rgb="FF66CCFF"/>
      <name val="Arial Cyr"/>
      <charset val="204"/>
    </font>
    <font>
      <sz val="18"/>
      <color rgb="FF00FF00"/>
      <name val="Arial Cyr"/>
      <charset val="204"/>
    </font>
    <font>
      <sz val="18"/>
      <color rgb="FF66CCFF"/>
      <name val="Arial Cyr"/>
      <charset val="204"/>
    </font>
    <font>
      <b/>
      <sz val="13"/>
      <color theme="1"/>
      <name val="Times New Roman"/>
      <family val="1"/>
      <charset val="204"/>
    </font>
    <font>
      <b/>
      <sz val="18"/>
      <color rgb="FFFF3300"/>
      <name val="Arial Narrow"/>
      <family val="2"/>
      <charset val="204"/>
    </font>
    <font>
      <sz val="18"/>
      <color rgb="FFFF3300"/>
      <name val="Arial Narrow"/>
      <family val="2"/>
      <charset val="204"/>
    </font>
    <font>
      <sz val="16"/>
      <color rgb="FF66CCFF"/>
      <name val="Arial Cyr"/>
      <charset val="204"/>
    </font>
    <font>
      <sz val="18"/>
      <color rgb="FF00FF00"/>
      <name val="Times New Roman"/>
      <family val="1"/>
      <charset val="204"/>
    </font>
    <font>
      <b/>
      <sz val="10"/>
      <color rgb="FFFFFF00"/>
      <name val="Calibri"/>
      <family val="2"/>
      <charset val="204"/>
      <scheme val="minor"/>
    </font>
    <font>
      <b/>
      <sz val="9"/>
      <color rgb="FFFFFF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name val="Arial Cyr"/>
      <charset val="204"/>
    </font>
    <font>
      <b/>
      <sz val="14"/>
      <color rgb="FF0000FF"/>
      <name val="Arial Cyr"/>
      <charset val="204"/>
    </font>
    <font>
      <sz val="16"/>
      <color rgb="FFFFDCB9"/>
      <name val="Arial Cyr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3"/>
      <name val="Times New Roman"/>
      <family val="1"/>
      <charset val="204"/>
    </font>
    <font>
      <b/>
      <sz val="18"/>
      <name val="Arial Narrow"/>
      <family val="2"/>
      <charset val="204"/>
    </font>
    <font>
      <b/>
      <sz val="15"/>
      <name val="Times New Roman Cyr"/>
      <charset val="204"/>
    </font>
    <font>
      <b/>
      <sz val="12"/>
      <color rgb="FFFFFF00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DCB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99">
    <xf numFmtId="0" fontId="0" fillId="0" borderId="0" xfId="0"/>
    <xf numFmtId="164" fontId="5" fillId="0" borderId="1" xfId="2" applyFont="1" applyFill="1" applyBorder="1" applyAlignment="1" applyProtection="1">
      <alignment horizontal="center" vertical="center"/>
      <protection locked="0"/>
    </xf>
    <xf numFmtId="164" fontId="5" fillId="0" borderId="1" xfId="2" applyFont="1" applyFill="1" applyBorder="1" applyAlignment="1" applyProtection="1">
      <alignment vertical="center"/>
      <protection locked="0"/>
    </xf>
    <xf numFmtId="0" fontId="4" fillId="0" borderId="1" xfId="1" applyFont="1" applyFill="1" applyBorder="1" applyAlignment="1">
      <alignment vertical="center" wrapText="1"/>
    </xf>
    <xf numFmtId="0" fontId="5" fillId="0" borderId="12" xfId="1" applyFont="1" applyFill="1" applyBorder="1" applyAlignment="1" applyProtection="1">
      <alignment horizontal="center" vertical="center"/>
      <protection locked="0"/>
    </xf>
    <xf numFmtId="0" fontId="5" fillId="0" borderId="12" xfId="1" applyFont="1" applyFill="1" applyBorder="1" applyAlignment="1" applyProtection="1">
      <alignment vertical="center"/>
      <protection locked="0"/>
    </xf>
    <xf numFmtId="1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10" fillId="8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3" fillId="0" borderId="1" xfId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2" borderId="0" xfId="0" applyFill="1"/>
    <xf numFmtId="164" fontId="10" fillId="3" borderId="1" xfId="0" applyNumberFormat="1" applyFont="1" applyFill="1" applyBorder="1" applyAlignment="1">
      <alignment horizontal="center" vertical="center"/>
    </xf>
    <xf numFmtId="0" fontId="9" fillId="0" borderId="0" xfId="0" applyFont="1"/>
    <xf numFmtId="164" fontId="6" fillId="4" borderId="1" xfId="1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top"/>
    </xf>
    <xf numFmtId="0" fontId="9" fillId="9" borderId="1" xfId="0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vertical="center"/>
    </xf>
    <xf numFmtId="164" fontId="22" fillId="0" borderId="0" xfId="0" applyNumberFormat="1" applyFont="1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7" fillId="0" borderId="0" xfId="0" applyFont="1" applyAlignment="1" applyProtection="1">
      <alignment horizontal="center" vertical="top"/>
      <protection locked="0"/>
    </xf>
    <xf numFmtId="0" fontId="9" fillId="9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10" xfId="1" applyFont="1" applyFill="1" applyBorder="1" applyAlignment="1" applyProtection="1">
      <alignment vertical="center" wrapText="1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164" fontId="22" fillId="0" borderId="0" xfId="0" applyNumberFormat="1" applyFont="1" applyAlignment="1" applyProtection="1">
      <alignment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164" fontId="10" fillId="8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9" fillId="0" borderId="1" xfId="0" applyNumberFormat="1" applyFont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64" fontId="9" fillId="0" borderId="1" xfId="0" applyNumberFormat="1" applyFont="1" applyBorder="1" applyAlignment="1" applyProtection="1">
      <alignment vertical="center"/>
      <protection locked="0"/>
    </xf>
    <xf numFmtId="0" fontId="13" fillId="0" borderId="1" xfId="1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Border="1" applyAlignment="1" applyProtection="1">
      <alignment horizontal="right" vertical="center" wrapText="1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0" fontId="11" fillId="0" borderId="1" xfId="1" applyFont="1" applyFill="1" applyBorder="1" applyAlignment="1" applyProtection="1">
      <alignment horizontal="left" vertical="center" wrapText="1"/>
      <protection locked="0"/>
    </xf>
    <xf numFmtId="0" fontId="11" fillId="0" borderId="1" xfId="1" applyFont="1" applyFill="1" applyBorder="1" applyAlignment="1" applyProtection="1">
      <alignment horizontal="left" vertical="center"/>
      <protection locked="0"/>
    </xf>
    <xf numFmtId="1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2" fontId="0" fillId="0" borderId="0" xfId="0" applyNumberForma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164" fontId="9" fillId="2" borderId="1" xfId="0" applyNumberFormat="1" applyFont="1" applyFill="1" applyBorder="1" applyAlignment="1" applyProtection="1">
      <alignment horizontal="center" vertic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8" borderId="1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164" fontId="10" fillId="3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vertical="center" wrapText="1"/>
    </xf>
    <xf numFmtId="0" fontId="12" fillId="3" borderId="1" xfId="0" applyFont="1" applyFill="1" applyBorder="1" applyAlignment="1" applyProtection="1">
      <alignment horizontal="center" vertical="center"/>
    </xf>
    <xf numFmtId="1" fontId="9" fillId="3" borderId="1" xfId="0" applyNumberFormat="1" applyFont="1" applyFill="1" applyBorder="1" applyAlignment="1" applyProtection="1">
      <alignment horizontal="center" vertical="center"/>
    </xf>
    <xf numFmtId="0" fontId="12" fillId="3" borderId="1" xfId="0" applyFont="1" applyFill="1" applyBorder="1" applyProtection="1"/>
    <xf numFmtId="164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9" fillId="9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9" fillId="0" borderId="0" xfId="0" applyFont="1" applyProtection="1"/>
    <xf numFmtId="0" fontId="18" fillId="0" borderId="0" xfId="0" applyFont="1" applyBorder="1" applyProtection="1"/>
    <xf numFmtId="0" fontId="16" fillId="0" borderId="0" xfId="0" applyFont="1" applyBorder="1" applyAlignment="1" applyProtection="1">
      <alignment horizontal="center"/>
    </xf>
    <xf numFmtId="0" fontId="16" fillId="0" borderId="0" xfId="0" applyFont="1" applyBorder="1" applyProtection="1"/>
    <xf numFmtId="0" fontId="17" fillId="0" borderId="0" xfId="0" applyFont="1" applyAlignment="1" applyProtection="1">
      <alignment horizontal="center" vertical="top"/>
    </xf>
    <xf numFmtId="164" fontId="10" fillId="11" borderId="1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164" fontId="9" fillId="3" borderId="1" xfId="0" applyNumberFormat="1" applyFont="1" applyFill="1" applyBorder="1" applyAlignment="1" applyProtection="1">
      <alignment horizontal="center" vertical="center"/>
    </xf>
    <xf numFmtId="164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1" applyProtection="1"/>
    <xf numFmtId="0" fontId="31" fillId="0" borderId="0" xfId="1" applyFont="1" applyProtection="1"/>
    <xf numFmtId="0" fontId="12" fillId="0" borderId="0" xfId="1" applyFont="1" applyProtection="1"/>
    <xf numFmtId="0" fontId="9" fillId="0" borderId="0" xfId="1" applyFont="1" applyAlignment="1" applyProtection="1">
      <alignment horizontal="right"/>
    </xf>
    <xf numFmtId="0" fontId="9" fillId="0" borderId="1" xfId="1" applyFont="1" applyBorder="1" applyAlignment="1" applyProtection="1">
      <alignment horizontal="center"/>
    </xf>
    <xf numFmtId="0" fontId="34" fillId="0" borderId="0" xfId="1" applyFont="1" applyProtection="1"/>
    <xf numFmtId="0" fontId="34" fillId="0" borderId="0" xfId="1" applyFont="1" applyAlignment="1" applyProtection="1">
      <alignment horizontal="right"/>
    </xf>
    <xf numFmtId="0" fontId="21" fillId="0" borderId="0" xfId="1" applyFont="1" applyBorder="1" applyAlignment="1" applyProtection="1">
      <alignment horizontal="center"/>
    </xf>
    <xf numFmtId="0" fontId="36" fillId="0" borderId="0" xfId="1" applyFont="1" applyProtection="1"/>
    <xf numFmtId="0" fontId="37" fillId="0" borderId="0" xfId="1" applyFont="1" applyProtection="1"/>
    <xf numFmtId="0" fontId="18" fillId="0" borderId="0" xfId="1" applyFont="1" applyBorder="1" applyAlignment="1" applyProtection="1">
      <alignment horizontal="center" vertical="center"/>
    </xf>
    <xf numFmtId="0" fontId="16" fillId="0" borderId="1" xfId="1" applyFont="1" applyBorder="1" applyAlignment="1" applyProtection="1">
      <alignment horizontal="center"/>
    </xf>
    <xf numFmtId="0" fontId="41" fillId="0" borderId="0" xfId="1" applyFont="1" applyAlignment="1" applyProtection="1">
      <alignment horizontal="center" vertical="center" wrapText="1"/>
    </xf>
    <xf numFmtId="0" fontId="34" fillId="0" borderId="1" xfId="1" applyFont="1" applyBorder="1" applyAlignment="1" applyProtection="1">
      <alignment horizontal="center" vertical="center" wrapText="1"/>
    </xf>
    <xf numFmtId="0" fontId="37" fillId="0" borderId="0" xfId="1" applyFont="1" applyAlignment="1" applyProtection="1">
      <alignment wrapText="1"/>
    </xf>
    <xf numFmtId="0" fontId="35" fillId="12" borderId="1" xfId="1" applyFont="1" applyFill="1" applyBorder="1" applyAlignment="1" applyProtection="1">
      <alignment horizontal="center" vertical="center" wrapText="1"/>
    </xf>
    <xf numFmtId="164" fontId="35" fillId="12" borderId="1" xfId="1" applyNumberFormat="1" applyFont="1" applyFill="1" applyBorder="1" applyAlignment="1" applyProtection="1">
      <alignment horizontal="center" vertical="center" wrapText="1"/>
    </xf>
    <xf numFmtId="0" fontId="34" fillId="12" borderId="1" xfId="1" applyFont="1" applyFill="1" applyBorder="1" applyAlignment="1" applyProtection="1">
      <alignment horizontal="center" vertical="center" wrapText="1"/>
    </xf>
    <xf numFmtId="164" fontId="34" fillId="13" borderId="1" xfId="1" applyNumberFormat="1" applyFont="1" applyFill="1" applyBorder="1" applyAlignment="1" applyProtection="1">
      <alignment vertical="center" wrapText="1"/>
    </xf>
    <xf numFmtId="164" fontId="34" fillId="0" borderId="1" xfId="1" applyNumberFormat="1" applyFont="1" applyBorder="1" applyAlignment="1" applyProtection="1">
      <alignment vertical="center" wrapText="1"/>
    </xf>
    <xf numFmtId="164" fontId="34" fillId="14" borderId="1" xfId="1" applyNumberFormat="1" applyFont="1" applyFill="1" applyBorder="1" applyAlignment="1" applyProtection="1">
      <alignment vertical="center" wrapText="1"/>
    </xf>
    <xf numFmtId="164" fontId="34" fillId="0" borderId="1" xfId="1" applyNumberFormat="1" applyFont="1" applyFill="1" applyBorder="1" applyAlignment="1" applyProtection="1">
      <alignment vertical="center" wrapText="1"/>
    </xf>
    <xf numFmtId="164" fontId="35" fillId="0" borderId="1" xfId="1" applyNumberFormat="1" applyFont="1" applyFill="1" applyBorder="1" applyAlignment="1" applyProtection="1">
      <alignment vertical="center" wrapText="1"/>
    </xf>
    <xf numFmtId="164" fontId="35" fillId="13" borderId="1" xfId="1" applyNumberFormat="1" applyFont="1" applyFill="1" applyBorder="1" applyAlignment="1" applyProtection="1">
      <alignment vertical="center" wrapText="1"/>
    </xf>
    <xf numFmtId="0" fontId="18" fillId="0" borderId="0" xfId="1" applyFont="1" applyAlignment="1" applyProtection="1">
      <alignment horizontal="center" vertical="center"/>
    </xf>
    <xf numFmtId="164" fontId="18" fillId="0" borderId="0" xfId="1" applyNumberFormat="1" applyFont="1" applyAlignment="1" applyProtection="1">
      <alignment vertical="center"/>
    </xf>
    <xf numFmtId="0" fontId="18" fillId="0" borderId="0" xfId="1" applyFont="1" applyAlignment="1" applyProtection="1">
      <alignment vertical="center"/>
    </xf>
    <xf numFmtId="0" fontId="16" fillId="0" borderId="0" xfId="1" applyFont="1" applyAlignment="1" applyProtection="1">
      <alignment vertical="center"/>
    </xf>
    <xf numFmtId="0" fontId="18" fillId="0" borderId="1" xfId="1" applyFont="1" applyBorder="1" applyAlignment="1" applyProtection="1">
      <alignment horizontal="center" vertical="center" wrapText="1"/>
    </xf>
    <xf numFmtId="0" fontId="16" fillId="0" borderId="1" xfId="1" applyFont="1" applyBorder="1" applyAlignment="1" applyProtection="1">
      <alignment horizontal="center" vertical="center"/>
    </xf>
    <xf numFmtId="0" fontId="16" fillId="12" borderId="1" xfId="1" applyFont="1" applyFill="1" applyBorder="1" applyAlignment="1" applyProtection="1">
      <alignment horizontal="center" vertical="center"/>
    </xf>
    <xf numFmtId="0" fontId="38" fillId="12" borderId="1" xfId="1" applyFont="1" applyFill="1" applyBorder="1" applyAlignment="1" applyProtection="1">
      <alignment horizontal="center" vertical="center"/>
    </xf>
    <xf numFmtId="164" fontId="38" fillId="12" borderId="1" xfId="1" applyNumberFormat="1" applyFont="1" applyFill="1" applyBorder="1" applyAlignment="1" applyProtection="1">
      <alignment vertical="center"/>
    </xf>
    <xf numFmtId="0" fontId="18" fillId="0" borderId="1" xfId="1" applyFont="1" applyBorder="1" applyAlignment="1" applyProtection="1">
      <alignment horizontal="center" vertical="center"/>
    </xf>
    <xf numFmtId="0" fontId="39" fillId="0" borderId="1" xfId="1" applyFont="1" applyBorder="1" applyAlignment="1" applyProtection="1">
      <alignment horizontal="center" vertical="center"/>
    </xf>
    <xf numFmtId="0" fontId="39" fillId="12" borderId="1" xfId="1" applyFont="1" applyFill="1" applyBorder="1" applyAlignment="1" applyProtection="1">
      <alignment horizontal="center" vertical="center"/>
    </xf>
    <xf numFmtId="164" fontId="39" fillId="0" borderId="1" xfId="1" applyNumberFormat="1" applyFont="1" applyBorder="1" applyAlignment="1" applyProtection="1">
      <alignment vertical="center"/>
    </xf>
    <xf numFmtId="0" fontId="39" fillId="13" borderId="1" xfId="1" applyFont="1" applyFill="1" applyBorder="1" applyAlignment="1" applyProtection="1">
      <alignment horizontal="center" vertical="center"/>
    </xf>
    <xf numFmtId="164" fontId="39" fillId="13" borderId="1" xfId="1" applyNumberFormat="1" applyFont="1" applyFill="1" applyBorder="1" applyAlignment="1" applyProtection="1">
      <alignment vertical="center"/>
    </xf>
    <xf numFmtId="0" fontId="18" fillId="2" borderId="1" xfId="1" applyFont="1" applyFill="1" applyBorder="1" applyAlignment="1" applyProtection="1">
      <alignment horizontal="center" vertical="center"/>
    </xf>
    <xf numFmtId="0" fontId="40" fillId="0" borderId="0" xfId="1" applyFont="1" applyProtection="1"/>
    <xf numFmtId="164" fontId="34" fillId="0" borderId="1" xfId="1" applyNumberFormat="1" applyFont="1" applyBorder="1" applyAlignment="1" applyProtection="1">
      <alignment horizontal="center" vertical="center" wrapText="1"/>
      <protection locked="0"/>
    </xf>
    <xf numFmtId="164" fontId="34" fillId="13" borderId="1" xfId="1" applyNumberFormat="1" applyFont="1" applyFill="1" applyBorder="1" applyAlignment="1" applyProtection="1">
      <alignment vertical="center" wrapText="1"/>
      <protection locked="0"/>
    </xf>
    <xf numFmtId="164" fontId="34" fillId="14" borderId="1" xfId="1" applyNumberFormat="1" applyFont="1" applyFill="1" applyBorder="1" applyAlignment="1" applyProtection="1">
      <alignment vertical="center" wrapText="1"/>
      <protection locked="0"/>
    </xf>
    <xf numFmtId="164" fontId="34" fillId="0" borderId="1" xfId="1" applyNumberFormat="1" applyFont="1" applyFill="1" applyBorder="1" applyAlignment="1" applyProtection="1">
      <alignment vertical="center" wrapText="1"/>
      <protection locked="0"/>
    </xf>
    <xf numFmtId="164" fontId="39" fillId="0" borderId="1" xfId="1" applyNumberFormat="1" applyFont="1" applyBorder="1" applyAlignment="1" applyProtection="1">
      <alignment vertical="center"/>
      <protection locked="0"/>
    </xf>
    <xf numFmtId="164" fontId="39" fillId="13" borderId="1" xfId="1" applyNumberFormat="1" applyFont="1" applyFill="1" applyBorder="1" applyAlignment="1" applyProtection="1">
      <alignment vertical="center"/>
      <protection locked="0"/>
    </xf>
    <xf numFmtId="164" fontId="18" fillId="13" borderId="1" xfId="1" applyNumberFormat="1" applyFont="1" applyFill="1" applyBorder="1" applyAlignment="1" applyProtection="1">
      <alignment vertical="center"/>
      <protection locked="0"/>
    </xf>
    <xf numFmtId="164" fontId="16" fillId="12" borderId="1" xfId="1" applyNumberFormat="1" applyFont="1" applyFill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21" fillId="0" borderId="0" xfId="1" applyFont="1" applyAlignment="1" applyProtection="1">
      <alignment wrapText="1"/>
      <protection locked="0"/>
    </xf>
    <xf numFmtId="0" fontId="21" fillId="0" borderId="0" xfId="1" applyFont="1" applyAlignment="1" applyProtection="1">
      <alignment horizontal="center"/>
      <protection locked="0"/>
    </xf>
    <xf numFmtId="164" fontId="12" fillId="0" borderId="0" xfId="1" applyNumberFormat="1" applyFont="1" applyProtection="1">
      <protection locked="0"/>
    </xf>
    <xf numFmtId="0" fontId="21" fillId="0" borderId="0" xfId="1" applyFont="1" applyProtection="1">
      <protection locked="0"/>
    </xf>
    <xf numFmtId="0" fontId="2" fillId="0" borderId="0" xfId="1" applyProtection="1">
      <protection locked="0"/>
    </xf>
    <xf numFmtId="0" fontId="37" fillId="0" borderId="0" xfId="1" applyFont="1" applyAlignment="1" applyProtection="1">
      <alignment horizontal="left"/>
    </xf>
    <xf numFmtId="0" fontId="31" fillId="0" borderId="0" xfId="1" applyFont="1" applyProtection="1">
      <protection locked="0"/>
    </xf>
    <xf numFmtId="0" fontId="26" fillId="0" borderId="0" xfId="3" applyFont="1" applyProtection="1">
      <protection locked="0"/>
    </xf>
    <xf numFmtId="0" fontId="29" fillId="0" borderId="0" xfId="3" applyFont="1" applyAlignment="1" applyProtection="1">
      <protection locked="0"/>
    </xf>
    <xf numFmtId="0" fontId="32" fillId="0" borderId="0" xfId="3" applyFont="1" applyAlignment="1" applyProtection="1">
      <alignment vertical="center"/>
      <protection locked="0"/>
    </xf>
    <xf numFmtId="0" fontId="33" fillId="0" borderId="0" xfId="3" applyFont="1" applyAlignment="1" applyProtection="1">
      <alignment horizontal="center"/>
      <protection locked="0"/>
    </xf>
    <xf numFmtId="0" fontId="2" fillId="0" borderId="0" xfId="1" applyFont="1" applyProtection="1"/>
    <xf numFmtId="0" fontId="11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45" fillId="0" borderId="0" xfId="0" applyFont="1" applyProtection="1"/>
    <xf numFmtId="0" fontId="46" fillId="0" borderId="0" xfId="0" applyFont="1" applyProtection="1"/>
    <xf numFmtId="0" fontId="27" fillId="0" borderId="0" xfId="0" applyFont="1" applyProtection="1"/>
    <xf numFmtId="0" fontId="48" fillId="0" borderId="0" xfId="0" applyFont="1" applyProtection="1"/>
    <xf numFmtId="0" fontId="45" fillId="0" borderId="0" xfId="0" applyFont="1" applyAlignment="1" applyProtection="1">
      <alignment vertical="center" wrapText="1"/>
    </xf>
    <xf numFmtId="0" fontId="46" fillId="0" borderId="0" xfId="0" applyFont="1" applyProtection="1">
      <protection locked="0"/>
    </xf>
    <xf numFmtId="0" fontId="45" fillId="0" borderId="0" xfId="0" applyFont="1" applyProtection="1">
      <protection locked="0"/>
    </xf>
    <xf numFmtId="0" fontId="18" fillId="0" borderId="1" xfId="1" applyFont="1" applyBorder="1" applyAlignment="1" applyProtection="1">
      <alignment horizontal="center" vertical="center" wrapText="1"/>
    </xf>
    <xf numFmtId="0" fontId="32" fillId="0" borderId="0" xfId="3" applyFont="1" applyAlignment="1" applyProtection="1">
      <alignment horizontal="left"/>
      <protection locked="0"/>
    </xf>
    <xf numFmtId="0" fontId="33" fillId="0" borderId="0" xfId="3" applyFont="1" applyAlignment="1" applyProtection="1">
      <alignment horizontal="left"/>
      <protection locked="0"/>
    </xf>
    <xf numFmtId="164" fontId="6" fillId="15" borderId="1" xfId="1" applyNumberFormat="1" applyFont="1" applyFill="1" applyBorder="1" applyAlignment="1" applyProtection="1">
      <alignment horizontal="center" vertical="center"/>
    </xf>
    <xf numFmtId="164" fontId="10" fillId="15" borderId="1" xfId="0" applyNumberFormat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46" fillId="0" borderId="4" xfId="0" applyFont="1" applyBorder="1" applyProtection="1">
      <protection locked="0"/>
    </xf>
    <xf numFmtId="0" fontId="39" fillId="0" borderId="0" xfId="1" applyFont="1" applyProtection="1">
      <protection locked="0"/>
    </xf>
    <xf numFmtId="0" fontId="39" fillId="0" borderId="0" xfId="1" applyFont="1" applyAlignment="1" applyProtection="1">
      <alignment wrapText="1"/>
      <protection locked="0"/>
    </xf>
    <xf numFmtId="0" fontId="39" fillId="0" borderId="1" xfId="1" applyFont="1" applyFill="1" applyBorder="1" applyAlignment="1" applyProtection="1">
      <alignment horizontal="center" vertical="center" wrapText="1"/>
    </xf>
    <xf numFmtId="0" fontId="38" fillId="0" borderId="1" xfId="1" applyFont="1" applyFill="1" applyBorder="1" applyAlignment="1" applyProtection="1">
      <alignment horizontal="center" vertical="center" wrapText="1"/>
    </xf>
    <xf numFmtId="0" fontId="50" fillId="0" borderId="0" xfId="3" applyFont="1" applyAlignment="1" applyProtection="1">
      <protection locked="0"/>
    </xf>
    <xf numFmtId="0" fontId="50" fillId="0" borderId="0" xfId="3" applyFont="1" applyProtection="1"/>
    <xf numFmtId="0" fontId="38" fillId="0" borderId="0" xfId="1" applyFont="1" applyProtection="1"/>
    <xf numFmtId="0" fontId="43" fillId="0" borderId="0" xfId="1" applyFont="1" applyProtection="1"/>
    <xf numFmtId="0" fontId="51" fillId="0" borderId="0" xfId="1" applyFont="1" applyProtection="1"/>
    <xf numFmtId="0" fontId="49" fillId="0" borderId="0" xfId="0" applyFont="1" applyAlignment="1" applyProtection="1">
      <alignment horizontal="left"/>
    </xf>
    <xf numFmtId="0" fontId="18" fillId="0" borderId="0" xfId="0" applyFont="1" applyBorder="1" applyAlignment="1" applyProtection="1">
      <alignment wrapText="1"/>
    </xf>
    <xf numFmtId="0" fontId="9" fillId="0" borderId="1" xfId="0" applyFont="1" applyBorder="1" applyAlignment="1" applyProtection="1">
      <alignment horizontal="left"/>
      <protection locked="0"/>
    </xf>
    <xf numFmtId="164" fontId="38" fillId="0" borderId="1" xfId="5" applyFont="1" applyFill="1" applyBorder="1" applyAlignment="1" applyProtection="1">
      <alignment horizontal="center" vertical="center" wrapText="1"/>
    </xf>
    <xf numFmtId="164" fontId="39" fillId="0" borderId="1" xfId="5" applyFont="1" applyFill="1" applyBorder="1" applyAlignment="1" applyProtection="1">
      <alignment horizontal="center" vertical="center" wrapText="1"/>
    </xf>
    <xf numFmtId="164" fontId="4" fillId="2" borderId="1" xfId="2" applyFont="1" applyFill="1" applyBorder="1" applyAlignment="1" applyProtection="1">
      <alignment horizontal="center" vertical="center" wrapText="1"/>
      <protection locked="0"/>
    </xf>
    <xf numFmtId="164" fontId="4" fillId="2" borderId="1" xfId="2" applyFont="1" applyFill="1" applyBorder="1" applyAlignment="1" applyProtection="1">
      <alignment vertical="center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51" fillId="0" borderId="0" xfId="1" applyFont="1" applyProtection="1">
      <protection locked="0"/>
    </xf>
    <xf numFmtId="0" fontId="51" fillId="2" borderId="0" xfId="1" applyFont="1" applyFill="1" applyProtection="1"/>
    <xf numFmtId="2" fontId="2" fillId="2" borderId="0" xfId="1" applyNumberFormat="1" applyFill="1" applyBorder="1" applyProtection="1"/>
    <xf numFmtId="0" fontId="7" fillId="0" borderId="10" xfId="1" applyFont="1" applyFill="1" applyBorder="1" applyAlignment="1" applyProtection="1">
      <alignment vertical="center" wrapText="1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164" fontId="10" fillId="2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37" fillId="0" borderId="0" xfId="1" applyFont="1" applyAlignment="1" applyProtection="1">
      <alignment horizontal="left" wrapText="1"/>
    </xf>
    <xf numFmtId="164" fontId="34" fillId="0" borderId="1" xfId="1" applyNumberFormat="1" applyFont="1" applyBorder="1" applyAlignment="1" applyProtection="1">
      <alignment horizontal="center" vertical="center" wrapText="1"/>
    </xf>
    <xf numFmtId="164" fontId="34" fillId="13" borderId="1" xfId="1" applyNumberFormat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64" fontId="37" fillId="0" borderId="0" xfId="1" applyNumberFormat="1" applyFont="1" applyAlignment="1" applyProtection="1">
      <alignment horizontal="left" wrapText="1"/>
    </xf>
    <xf numFmtId="164" fontId="37" fillId="0" borderId="0" xfId="1" applyNumberFormat="1" applyFont="1" applyAlignment="1" applyProtection="1">
      <alignment wrapText="1"/>
    </xf>
    <xf numFmtId="0" fontId="53" fillId="0" borderId="0" xfId="1" applyFont="1" applyProtection="1">
      <protection locked="0"/>
    </xf>
    <xf numFmtId="0" fontId="54" fillId="0" borderId="0" xfId="1" applyFont="1" applyProtection="1"/>
    <xf numFmtId="0" fontId="55" fillId="0" borderId="0" xfId="1" applyFont="1" applyProtection="1"/>
    <xf numFmtId="0" fontId="55" fillId="0" borderId="0" xfId="1" applyFont="1" applyProtection="1">
      <protection locked="0"/>
    </xf>
    <xf numFmtId="0" fontId="56" fillId="0" borderId="0" xfId="1" applyFont="1" applyProtection="1">
      <protection locked="0"/>
    </xf>
    <xf numFmtId="0" fontId="57" fillId="2" borderId="0" xfId="1" applyFont="1" applyFill="1" applyBorder="1" applyAlignment="1" applyProtection="1">
      <alignment vertical="top"/>
    </xf>
    <xf numFmtId="0" fontId="55" fillId="0" borderId="0" xfId="1" applyFont="1" applyBorder="1" applyProtection="1"/>
    <xf numFmtId="0" fontId="58" fillId="0" borderId="0" xfId="3" applyFont="1" applyBorder="1" applyAlignment="1" applyProtection="1">
      <alignment vertical="top"/>
      <protection locked="0"/>
    </xf>
    <xf numFmtId="0" fontId="55" fillId="2" borderId="0" xfId="1" applyFont="1" applyFill="1" applyBorder="1" applyProtection="1"/>
    <xf numFmtId="2" fontId="55" fillId="2" borderId="0" xfId="1" applyNumberFormat="1" applyFont="1" applyFill="1" applyBorder="1" applyProtection="1"/>
    <xf numFmtId="0" fontId="56" fillId="0" borderId="0" xfId="1" applyFont="1" applyProtection="1"/>
    <xf numFmtId="0" fontId="59" fillId="12" borderId="1" xfId="1" applyFont="1" applyFill="1" applyBorder="1" applyAlignment="1" applyProtection="1">
      <alignment horizontal="center" vertical="center"/>
      <protection locked="0"/>
    </xf>
    <xf numFmtId="0" fontId="60" fillId="12" borderId="1" xfId="1" applyFont="1" applyFill="1" applyBorder="1" applyAlignment="1" applyProtection="1">
      <alignment horizontal="center" vertical="center" wrapText="1"/>
      <protection locked="0"/>
    </xf>
    <xf numFmtId="0" fontId="59" fillId="12" borderId="1" xfId="1" applyFont="1" applyFill="1" applyBorder="1" applyAlignment="1" applyProtection="1">
      <alignment horizontal="center" vertical="center" wrapText="1"/>
      <protection locked="0"/>
    </xf>
    <xf numFmtId="0" fontId="62" fillId="12" borderId="1" xfId="1" applyFont="1" applyFill="1" applyBorder="1" applyAlignment="1" applyProtection="1">
      <alignment horizontal="center"/>
    </xf>
    <xf numFmtId="49" fontId="62" fillId="12" borderId="1" xfId="1" applyNumberFormat="1" applyFont="1" applyFill="1" applyBorder="1" applyAlignment="1" applyProtection="1">
      <alignment horizontal="center"/>
    </xf>
    <xf numFmtId="164" fontId="63" fillId="12" borderId="1" xfId="2" applyFont="1" applyFill="1" applyBorder="1" applyAlignment="1" applyProtection="1">
      <alignment horizontal="center" vertical="center"/>
    </xf>
    <xf numFmtId="0" fontId="65" fillId="2" borderId="1" xfId="1" applyFont="1" applyFill="1" applyBorder="1" applyAlignment="1" applyProtection="1">
      <alignment horizontal="center"/>
    </xf>
    <xf numFmtId="164" fontId="66" fillId="0" borderId="1" xfId="2" applyFont="1" applyBorder="1" applyAlignment="1" applyProtection="1">
      <alignment horizontal="center" vertical="center"/>
    </xf>
    <xf numFmtId="164" fontId="66" fillId="0" borderId="1" xfId="2" applyFont="1" applyBorder="1" applyAlignment="1" applyProtection="1">
      <alignment horizontal="center" vertical="center"/>
      <protection locked="0"/>
    </xf>
    <xf numFmtId="2" fontId="67" fillId="16" borderId="0" xfId="1" applyNumberFormat="1" applyFont="1" applyFill="1" applyBorder="1" applyAlignment="1" applyProtection="1">
      <alignment horizontal="center" vertical="center"/>
      <protection locked="0"/>
    </xf>
    <xf numFmtId="0" fontId="67" fillId="0" borderId="0" xfId="1" applyFont="1" applyProtection="1">
      <protection locked="0"/>
    </xf>
    <xf numFmtId="0" fontId="57" fillId="0" borderId="0" xfId="1" applyFont="1" applyProtection="1">
      <protection locked="0"/>
    </xf>
    <xf numFmtId="0" fontId="68" fillId="0" borderId="0" xfId="1" applyFont="1" applyProtection="1">
      <protection locked="0"/>
    </xf>
    <xf numFmtId="164" fontId="66" fillId="17" borderId="1" xfId="2" applyFont="1" applyFill="1" applyBorder="1" applyAlignment="1" applyProtection="1">
      <alignment horizontal="center" vertical="center"/>
      <protection locked="0"/>
    </xf>
    <xf numFmtId="0" fontId="56" fillId="0" borderId="0" xfId="1" applyFont="1" applyBorder="1" applyProtection="1">
      <protection locked="0"/>
    </xf>
    <xf numFmtId="1" fontId="69" fillId="0" borderId="0" xfId="1" applyNumberFormat="1" applyFont="1" applyBorder="1" applyAlignment="1" applyProtection="1">
      <alignment horizontal="center" vertical="center" wrapText="1"/>
      <protection locked="0"/>
    </xf>
    <xf numFmtId="2" fontId="70" fillId="0" borderId="0" xfId="1" applyNumberFormat="1" applyFont="1" applyBorder="1" applyAlignment="1" applyProtection="1">
      <alignment vertical="center"/>
      <protection locked="0"/>
    </xf>
    <xf numFmtId="0" fontId="65" fillId="3" borderId="1" xfId="1" applyFont="1" applyFill="1" applyBorder="1" applyAlignment="1" applyProtection="1">
      <alignment horizontal="center"/>
    </xf>
    <xf numFmtId="164" fontId="66" fillId="3" borderId="1" xfId="2" applyFont="1" applyFill="1" applyBorder="1" applyAlignment="1" applyProtection="1">
      <alignment horizontal="center" vertical="center"/>
    </xf>
    <xf numFmtId="0" fontId="62" fillId="3" borderId="1" xfId="1" applyFont="1" applyFill="1" applyBorder="1" applyAlignment="1" applyProtection="1">
      <alignment horizontal="center"/>
    </xf>
    <xf numFmtId="164" fontId="63" fillId="3" borderId="1" xfId="2" applyFont="1" applyFill="1" applyBorder="1" applyAlignment="1" applyProtection="1">
      <alignment horizontal="center" vertical="center"/>
    </xf>
    <xf numFmtId="0" fontId="68" fillId="0" borderId="0" xfId="1" applyFont="1" applyProtection="1"/>
    <xf numFmtId="0" fontId="65" fillId="2" borderId="1" xfId="1" applyFont="1" applyFill="1" applyBorder="1" applyAlignment="1" applyProtection="1">
      <alignment horizontal="center"/>
      <protection locked="0"/>
    </xf>
    <xf numFmtId="49" fontId="62" fillId="12" borderId="1" xfId="1" applyNumberFormat="1" applyFont="1" applyFill="1" applyBorder="1" applyAlignment="1" applyProtection="1">
      <alignment horizontal="center"/>
      <protection locked="0"/>
    </xf>
    <xf numFmtId="164" fontId="63" fillId="12" borderId="1" xfId="2" applyFont="1" applyFill="1" applyBorder="1" applyAlignment="1" applyProtection="1">
      <alignment horizontal="center" vertical="center"/>
      <protection locked="0"/>
    </xf>
    <xf numFmtId="164" fontId="63" fillId="17" borderId="1" xfId="2" applyFont="1" applyFill="1" applyBorder="1" applyAlignment="1" applyProtection="1">
      <alignment horizontal="center" vertical="center"/>
    </xf>
    <xf numFmtId="0" fontId="64" fillId="2" borderId="0" xfId="1" applyFont="1" applyFill="1" applyBorder="1" applyAlignment="1" applyProtection="1">
      <alignment horizontal="left"/>
      <protection locked="0"/>
    </xf>
    <xf numFmtId="164" fontId="66" fillId="0" borderId="0" xfId="2" applyFont="1" applyBorder="1" applyAlignment="1" applyProtection="1">
      <alignment horizontal="center" vertical="center"/>
      <protection locked="0"/>
    </xf>
    <xf numFmtId="164" fontId="10" fillId="6" borderId="1" xfId="0" applyNumberFormat="1" applyFont="1" applyFill="1" applyBorder="1" applyAlignment="1" applyProtection="1">
      <alignment horizontal="center" vertical="center"/>
    </xf>
    <xf numFmtId="164" fontId="10" fillId="4" borderId="1" xfId="0" applyNumberFormat="1" applyFont="1" applyFill="1" applyBorder="1" applyAlignment="1" applyProtection="1">
      <alignment horizontal="center" vertical="center"/>
    </xf>
    <xf numFmtId="164" fontId="6" fillId="9" borderId="1" xfId="2" applyNumberFormat="1" applyFont="1" applyFill="1" applyBorder="1" applyAlignment="1" applyProtection="1">
      <alignment vertical="center"/>
    </xf>
    <xf numFmtId="164" fontId="10" fillId="7" borderId="1" xfId="0" applyNumberFormat="1" applyFont="1" applyFill="1" applyBorder="1" applyProtection="1"/>
    <xf numFmtId="164" fontId="34" fillId="2" borderId="1" xfId="1" applyNumberFormat="1" applyFont="1" applyFill="1" applyBorder="1" applyAlignment="1" applyProtection="1">
      <alignment horizontal="center" vertical="center" wrapText="1"/>
    </xf>
    <xf numFmtId="164" fontId="34" fillId="17" borderId="1" xfId="1" applyNumberFormat="1" applyFont="1" applyFill="1" applyBorder="1" applyAlignment="1" applyProtection="1">
      <alignment horizontal="center" vertical="center" wrapText="1"/>
    </xf>
    <xf numFmtId="0" fontId="62" fillId="2" borderId="1" xfId="1" applyFont="1" applyFill="1" applyBorder="1" applyAlignment="1" applyProtection="1">
      <alignment horizontal="center"/>
    </xf>
    <xf numFmtId="0" fontId="5" fillId="0" borderId="10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left" vertical="center" wrapText="1"/>
    </xf>
    <xf numFmtId="0" fontId="4" fillId="0" borderId="1" xfId="1" applyFont="1" applyBorder="1" applyAlignment="1" applyProtection="1">
      <alignment vertical="center" wrapText="1"/>
      <protection locked="0"/>
    </xf>
    <xf numFmtId="0" fontId="4" fillId="0" borderId="1" xfId="1" applyFont="1" applyBorder="1" applyAlignment="1" applyProtection="1">
      <alignment vertical="top" wrapText="1"/>
      <protection locked="0"/>
    </xf>
    <xf numFmtId="0" fontId="11" fillId="0" borderId="1" xfId="1" applyFont="1" applyFill="1" applyBorder="1" applyAlignment="1" applyProtection="1">
      <alignment horizontal="left" vertical="center"/>
    </xf>
    <xf numFmtId="2" fontId="0" fillId="0" borderId="0" xfId="0" applyNumberFormat="1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9" fillId="3" borderId="1" xfId="0" applyFont="1" applyFill="1" applyBorder="1" applyAlignment="1" applyProtection="1">
      <alignment horizontal="center"/>
    </xf>
    <xf numFmtId="0" fontId="13" fillId="0" borderId="1" xfId="1" applyFont="1" applyFill="1" applyBorder="1" applyAlignment="1" applyProtection="1">
      <alignment horizontal="right" vertical="center" wrapText="1"/>
    </xf>
    <xf numFmtId="0" fontId="14" fillId="0" borderId="1" xfId="0" applyFont="1" applyBorder="1" applyAlignment="1" applyProtection="1">
      <alignment horizontal="right" vertical="center" wrapText="1"/>
    </xf>
    <xf numFmtId="0" fontId="14" fillId="0" borderId="1" xfId="0" applyFont="1" applyBorder="1" applyAlignment="1" applyProtection="1">
      <alignment horizontal="right" vertical="center"/>
    </xf>
    <xf numFmtId="0" fontId="0" fillId="2" borderId="0" xfId="0" applyFill="1" applyProtection="1"/>
    <xf numFmtId="164" fontId="63" fillId="0" borderId="1" xfId="2" applyFont="1" applyBorder="1" applyAlignment="1" applyProtection="1">
      <alignment horizontal="center" vertical="center"/>
    </xf>
    <xf numFmtId="164" fontId="63" fillId="17" borderId="1" xfId="2" applyFont="1" applyFill="1" applyBorder="1" applyAlignment="1" applyProtection="1">
      <alignment horizontal="center" vertical="center"/>
      <protection locked="0"/>
    </xf>
    <xf numFmtId="164" fontId="63" fillId="2" borderId="1" xfId="2" applyFont="1" applyFill="1" applyBorder="1" applyAlignment="1" applyProtection="1">
      <alignment horizontal="center" vertical="center"/>
    </xf>
    <xf numFmtId="164" fontId="63" fillId="0" borderId="1" xfId="2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0" fontId="12" fillId="2" borderId="0" xfId="0" applyFont="1" applyFill="1"/>
    <xf numFmtId="164" fontId="66" fillId="2" borderId="1" xfId="2" applyFont="1" applyFill="1" applyBorder="1" applyAlignment="1" applyProtection="1">
      <alignment horizontal="center" vertical="center"/>
    </xf>
    <xf numFmtId="0" fontId="12" fillId="0" borderId="0" xfId="0" applyFont="1" applyProtection="1"/>
    <xf numFmtId="164" fontId="18" fillId="12" borderId="1" xfId="0" applyNumberFormat="1" applyFont="1" applyFill="1" applyBorder="1" applyProtection="1"/>
    <xf numFmtId="164" fontId="18" fillId="2" borderId="1" xfId="0" applyNumberFormat="1" applyFont="1" applyFill="1" applyBorder="1" applyProtection="1"/>
    <xf numFmtId="164" fontId="34" fillId="0" borderId="1" xfId="5" applyFont="1" applyBorder="1" applyAlignment="1" applyProtection="1">
      <alignment vertical="center"/>
    </xf>
    <xf numFmtId="164" fontId="34" fillId="7" borderId="1" xfId="5" applyFont="1" applyFill="1" applyBorder="1" applyAlignment="1" applyProtection="1">
      <alignment vertical="center"/>
    </xf>
    <xf numFmtId="164" fontId="35" fillId="10" borderId="1" xfId="5" applyFont="1" applyFill="1" applyBorder="1" applyProtection="1"/>
    <xf numFmtId="164" fontId="9" fillId="7" borderId="1" xfId="0" applyNumberFormat="1" applyFont="1" applyFill="1" applyBorder="1" applyProtection="1"/>
    <xf numFmtId="164" fontId="12" fillId="0" borderId="0" xfId="0" applyNumberFormat="1" applyFont="1" applyProtection="1"/>
    <xf numFmtId="0" fontId="12" fillId="0" borderId="1" xfId="0" applyFont="1" applyBorder="1" applyProtection="1"/>
    <xf numFmtId="0" fontId="12" fillId="0" borderId="1" xfId="0" applyNumberFormat="1" applyFont="1" applyBorder="1" applyAlignment="1" applyProtection="1">
      <alignment horizontal="center" vertical="center"/>
    </xf>
    <xf numFmtId="0" fontId="12" fillId="7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/>
    </xf>
    <xf numFmtId="164" fontId="34" fillId="0" borderId="1" xfId="5" applyFont="1" applyBorder="1" applyProtection="1"/>
    <xf numFmtId="0" fontId="15" fillId="12" borderId="1" xfId="0" applyFont="1" applyFill="1" applyBorder="1" applyAlignment="1" applyProtection="1">
      <alignment horizontal="center"/>
    </xf>
    <xf numFmtId="164" fontId="35" fillId="12" borderId="1" xfId="5" applyFont="1" applyFill="1" applyBorder="1" applyProtection="1"/>
    <xf numFmtId="0" fontId="12" fillId="0" borderId="0" xfId="0" applyFont="1" applyAlignment="1" applyProtection="1">
      <alignment horizontal="center"/>
    </xf>
    <xf numFmtId="164" fontId="34" fillId="0" borderId="0" xfId="5" applyFont="1" applyProtection="1"/>
    <xf numFmtId="164" fontId="15" fillId="3" borderId="1" xfId="0" applyNumberFormat="1" applyFont="1" applyFill="1" applyBorder="1" applyProtection="1"/>
    <xf numFmtId="0" fontId="9" fillId="0" borderId="12" xfId="0" applyFont="1" applyBorder="1" applyAlignment="1" applyProtection="1">
      <alignment horizontal="center" vertical="center"/>
    </xf>
    <xf numFmtId="0" fontId="12" fillId="12" borderId="10" xfId="0" applyFont="1" applyFill="1" applyBorder="1" applyAlignment="1" applyProtection="1"/>
    <xf numFmtId="0" fontId="12" fillId="12" borderId="12" xfId="0" applyFont="1" applyFill="1" applyBorder="1" applyAlignment="1" applyProtection="1"/>
    <xf numFmtId="0" fontId="12" fillId="12" borderId="11" xfId="0" applyFont="1" applyFill="1" applyBorder="1" applyAlignment="1" applyProtection="1"/>
    <xf numFmtId="0" fontId="12" fillId="8" borderId="10" xfId="0" applyFont="1" applyFill="1" applyBorder="1" applyAlignment="1" applyProtection="1"/>
    <xf numFmtId="0" fontId="12" fillId="8" borderId="12" xfId="0" applyFont="1" applyFill="1" applyBorder="1" applyAlignment="1" applyProtection="1"/>
    <xf numFmtId="0" fontId="12" fillId="8" borderId="11" xfId="0" applyFont="1" applyFill="1" applyBorder="1" applyAlignment="1" applyProtection="1"/>
    <xf numFmtId="0" fontId="61" fillId="0" borderId="1" xfId="1" applyFont="1" applyBorder="1" applyAlignment="1" applyProtection="1">
      <alignment horizontal="center" vertical="center"/>
    </xf>
    <xf numFmtId="2" fontId="55" fillId="16" borderId="2" xfId="1" applyNumberFormat="1" applyFont="1" applyFill="1" applyBorder="1" applyAlignment="1" applyProtection="1">
      <alignment vertical="center" wrapText="1"/>
    </xf>
    <xf numFmtId="164" fontId="57" fillId="16" borderId="1" xfId="5" applyFont="1" applyFill="1" applyBorder="1" applyAlignment="1" applyProtection="1">
      <alignment horizontal="center" vertical="center"/>
    </xf>
    <xf numFmtId="1" fontId="57" fillId="0" borderId="1" xfId="1" applyNumberFormat="1" applyFont="1" applyBorder="1" applyAlignment="1" applyProtection="1">
      <alignment horizontal="center" vertical="center" wrapText="1"/>
    </xf>
    <xf numFmtId="164" fontId="57" fillId="0" borderId="1" xfId="5" applyFont="1" applyBorder="1" applyProtection="1"/>
    <xf numFmtId="0" fontId="4" fillId="0" borderId="10" xfId="1" applyFont="1" applyFill="1" applyBorder="1" applyAlignment="1" applyProtection="1">
      <alignment vertical="center" wrapText="1"/>
      <protection locked="0"/>
    </xf>
    <xf numFmtId="0" fontId="7" fillId="15" borderId="10" xfId="1" applyFont="1" applyFill="1" applyBorder="1" applyAlignment="1" applyProtection="1">
      <alignment vertical="center" wrapText="1"/>
      <protection locked="0"/>
    </xf>
    <xf numFmtId="1" fontId="10" fillId="15" borderId="1" xfId="0" applyNumberFormat="1" applyFont="1" applyFill="1" applyBorder="1" applyAlignment="1" applyProtection="1">
      <alignment horizontal="center" vertical="center"/>
      <protection locked="0"/>
    </xf>
    <xf numFmtId="164" fontId="10" fillId="15" borderId="1" xfId="0" applyNumberFormat="1" applyFont="1" applyFill="1" applyBorder="1" applyAlignment="1" applyProtection="1">
      <alignment horizontal="center" vertical="center"/>
      <protection locked="0"/>
    </xf>
    <xf numFmtId="2" fontId="10" fillId="15" borderId="1" xfId="0" applyNumberFormat="1" applyFont="1" applyFill="1" applyBorder="1" applyAlignment="1" applyProtection="1">
      <alignment horizontal="center" vertical="center"/>
      <protection locked="0"/>
    </xf>
    <xf numFmtId="0" fontId="6" fillId="15" borderId="8" xfId="1" applyFont="1" applyFill="1" applyBorder="1" applyAlignment="1" applyProtection="1">
      <alignment horizontal="center" vertical="center" wrapText="1"/>
    </xf>
    <xf numFmtId="0" fontId="6" fillId="15" borderId="1" xfId="1" applyFont="1" applyFill="1" applyBorder="1" applyAlignment="1" applyProtection="1">
      <alignment horizontal="center" vertical="center" wrapText="1"/>
    </xf>
    <xf numFmtId="0" fontId="10" fillId="15" borderId="8" xfId="0" applyFont="1" applyFill="1" applyBorder="1" applyAlignment="1" applyProtection="1">
      <alignment horizontal="center" vertical="center" wrapText="1"/>
    </xf>
    <xf numFmtId="0" fontId="7" fillId="15" borderId="10" xfId="1" applyFont="1" applyFill="1" applyBorder="1" applyAlignment="1" applyProtection="1">
      <alignment vertical="center" wrapText="1"/>
    </xf>
    <xf numFmtId="1" fontId="10" fillId="15" borderId="1" xfId="0" applyNumberFormat="1" applyFont="1" applyFill="1" applyBorder="1" applyAlignment="1" applyProtection="1">
      <alignment horizontal="center" vertical="center"/>
    </xf>
    <xf numFmtId="2" fontId="10" fillId="15" borderId="1" xfId="0" applyNumberFormat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10" xfId="1" applyFont="1" applyFill="1" applyBorder="1" applyAlignment="1" applyProtection="1">
      <alignment horizontal="left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right" vertical="center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164" fontId="9" fillId="0" borderId="1" xfId="5" applyFont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right" vertical="center"/>
    </xf>
    <xf numFmtId="0" fontId="5" fillId="0" borderId="12" xfId="1" applyFont="1" applyFill="1" applyBorder="1" applyAlignment="1" applyProtection="1">
      <alignment horizontal="center" vertical="center"/>
    </xf>
    <xf numFmtId="164" fontId="5" fillId="0" borderId="1" xfId="2" applyFont="1" applyFill="1" applyBorder="1" applyAlignment="1" applyProtection="1">
      <alignment horizontal="center" vertical="center"/>
    </xf>
    <xf numFmtId="164" fontId="9" fillId="0" borderId="1" xfId="0" applyNumberFormat="1" applyFont="1" applyBorder="1" applyProtection="1">
      <protection locked="0"/>
    </xf>
    <xf numFmtId="0" fontId="37" fillId="0" borderId="1" xfId="1" applyFont="1" applyBorder="1" applyAlignment="1" applyProtection="1">
      <alignment horizontal="left"/>
    </xf>
    <xf numFmtId="0" fontId="37" fillId="0" borderId="1" xfId="1" applyFont="1" applyBorder="1" applyAlignment="1" applyProtection="1">
      <alignment horizontal="left" vertical="center"/>
    </xf>
    <xf numFmtId="164" fontId="37" fillId="0" borderId="0" xfId="1" applyNumberFormat="1" applyFont="1" applyProtection="1"/>
    <xf numFmtId="164" fontId="37" fillId="0" borderId="1" xfId="1" applyNumberFormat="1" applyFont="1" applyBorder="1" applyAlignment="1" applyProtection="1">
      <alignment horizontal="left"/>
    </xf>
    <xf numFmtId="0" fontId="18" fillId="0" borderId="2" xfId="1" applyFont="1" applyBorder="1" applyAlignment="1" applyProtection="1">
      <alignment horizontal="center" vertical="center" wrapText="1"/>
    </xf>
    <xf numFmtId="0" fontId="18" fillId="0" borderId="3" xfId="1" applyFont="1" applyBorder="1" applyAlignment="1" applyProtection="1">
      <alignment horizontal="center" vertical="center" wrapText="1"/>
    </xf>
    <xf numFmtId="0" fontId="18" fillId="0" borderId="0" xfId="1" applyFont="1" applyAlignment="1" applyProtection="1">
      <alignment horizontal="center" vertical="center"/>
    </xf>
    <xf numFmtId="0" fontId="49" fillId="0" borderId="0" xfId="0" applyFont="1" applyAlignment="1" applyProtection="1">
      <alignment horizontal="left"/>
    </xf>
    <xf numFmtId="0" fontId="4" fillId="2" borderId="1" xfId="1" applyFont="1" applyFill="1" applyBorder="1" applyAlignment="1" applyProtection="1">
      <alignment vertical="center" wrapText="1"/>
      <protection locked="0"/>
    </xf>
    <xf numFmtId="49" fontId="16" fillId="0" borderId="1" xfId="1" applyNumberFormat="1" applyFont="1" applyBorder="1" applyAlignment="1" applyProtection="1">
      <alignment horizontal="center" vertical="center"/>
    </xf>
    <xf numFmtId="164" fontId="18" fillId="0" borderId="1" xfId="1" applyNumberFormat="1" applyFont="1" applyBorder="1" applyAlignment="1" applyProtection="1">
      <alignment vertical="center"/>
      <protection locked="0"/>
    </xf>
    <xf numFmtId="49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/>
    </xf>
    <xf numFmtId="0" fontId="18" fillId="0" borderId="1" xfId="1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/>
      <protection locked="0"/>
    </xf>
    <xf numFmtId="164" fontId="3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/>
    <xf numFmtId="0" fontId="18" fillId="0" borderId="1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4" fontId="16" fillId="5" borderId="1" xfId="0" applyNumberFormat="1" applyFont="1" applyFill="1" applyBorder="1"/>
    <xf numFmtId="0" fontId="18" fillId="5" borderId="1" xfId="0" applyFont="1" applyFill="1" applyBorder="1"/>
    <xf numFmtId="164" fontId="18" fillId="0" borderId="0" xfId="0" applyNumberFormat="1" applyFont="1"/>
    <xf numFmtId="0" fontId="41" fillId="0" borderId="0" xfId="1" applyFont="1" applyAlignment="1" applyProtection="1">
      <alignment horizontal="center" vertical="center" wrapText="1"/>
      <protection locked="0"/>
    </xf>
    <xf numFmtId="0" fontId="18" fillId="0" borderId="1" xfId="1" applyFont="1" applyBorder="1" applyAlignment="1" applyProtection="1">
      <alignment horizontal="center" vertical="center"/>
      <protection locked="0"/>
    </xf>
    <xf numFmtId="0" fontId="74" fillId="0" borderId="1" xfId="1" applyFont="1" applyBorder="1" applyAlignment="1" applyProtection="1">
      <alignment horizontal="center" vertical="center"/>
      <protection locked="0"/>
    </xf>
    <xf numFmtId="0" fontId="74" fillId="12" borderId="1" xfId="1" applyFont="1" applyFill="1" applyBorder="1" applyAlignment="1" applyProtection="1">
      <alignment horizontal="center" vertical="center"/>
      <protection locked="0"/>
    </xf>
    <xf numFmtId="0" fontId="37" fillId="0" borderId="0" xfId="1" applyFont="1" applyProtection="1">
      <protection locked="0"/>
    </xf>
    <xf numFmtId="164" fontId="37" fillId="0" borderId="0" xfId="1" applyNumberFormat="1" applyFont="1" applyProtection="1">
      <protection locked="0"/>
    </xf>
    <xf numFmtId="164" fontId="37" fillId="0" borderId="0" xfId="1" applyNumberFormat="1" applyFont="1" applyAlignment="1" applyProtection="1">
      <alignment wrapText="1"/>
      <protection locked="0"/>
    </xf>
    <xf numFmtId="0" fontId="37" fillId="0" borderId="0" xfId="1" applyFont="1" applyAlignment="1" applyProtection="1">
      <alignment wrapText="1"/>
      <protection locked="0"/>
    </xf>
    <xf numFmtId="164" fontId="37" fillId="0" borderId="1" xfId="1" applyNumberFormat="1" applyFont="1" applyBorder="1" applyAlignment="1" applyProtection="1">
      <alignment horizontal="left"/>
      <protection locked="0"/>
    </xf>
    <xf numFmtId="0" fontId="39" fillId="12" borderId="1" xfId="1" applyFont="1" applyFill="1" applyBorder="1" applyAlignment="1" applyProtection="1">
      <alignment horizontal="center" vertical="center"/>
      <protection locked="0"/>
    </xf>
    <xf numFmtId="0" fontId="18" fillId="2" borderId="1" xfId="1" applyFont="1" applyFill="1" applyBorder="1" applyAlignment="1" applyProtection="1">
      <alignment horizontal="center" vertical="center"/>
      <protection locked="0"/>
    </xf>
    <xf numFmtId="0" fontId="39" fillId="13" borderId="1" xfId="1" applyFont="1" applyFill="1" applyBorder="1" applyAlignment="1" applyProtection="1">
      <alignment horizontal="center" vertical="center"/>
      <protection locked="0"/>
    </xf>
    <xf numFmtId="0" fontId="37" fillId="0" borderId="0" xfId="1" applyFont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left"/>
      <protection locked="0"/>
    </xf>
    <xf numFmtId="164" fontId="10" fillId="2" borderId="1" xfId="0" applyNumberFormat="1" applyFont="1" applyFill="1" applyBorder="1" applyProtection="1"/>
    <xf numFmtId="164" fontId="17" fillId="0" borderId="0" xfId="0" applyNumberFormat="1" applyFont="1" applyProtection="1"/>
    <xf numFmtId="0" fontId="75" fillId="2" borderId="0" xfId="0" applyFont="1" applyFill="1" applyBorder="1" applyAlignment="1" applyProtection="1">
      <alignment horizontal="center"/>
    </xf>
    <xf numFmtId="0" fontId="76" fillId="0" borderId="0" xfId="0" applyFont="1" applyProtection="1">
      <protection locked="0"/>
    </xf>
    <xf numFmtId="0" fontId="17" fillId="0" borderId="0" xfId="0" applyFont="1" applyProtection="1"/>
    <xf numFmtId="164" fontId="17" fillId="0" borderId="0" xfId="0" applyNumberFormat="1" applyFont="1" applyProtection="1">
      <protection locked="0"/>
    </xf>
    <xf numFmtId="0" fontId="12" fillId="4" borderId="10" xfId="0" applyFont="1" applyFill="1" applyBorder="1" applyAlignment="1" applyProtection="1"/>
    <xf numFmtId="0" fontId="12" fillId="4" borderId="12" xfId="0" applyFont="1" applyFill="1" applyBorder="1" applyAlignment="1" applyProtection="1"/>
    <xf numFmtId="0" fontId="12" fillId="4" borderId="11" xfId="0" applyFont="1" applyFill="1" applyBorder="1" applyAlignment="1" applyProtection="1"/>
    <xf numFmtId="0" fontId="15" fillId="4" borderId="1" xfId="0" applyFont="1" applyFill="1" applyBorder="1" applyAlignment="1" applyProtection="1">
      <alignment horizontal="center"/>
    </xf>
    <xf numFmtId="164" fontId="35" fillId="4" borderId="1" xfId="5" applyFont="1" applyFill="1" applyBorder="1" applyProtection="1"/>
    <xf numFmtId="0" fontId="12" fillId="0" borderId="1" xfId="0" applyFont="1" applyBorder="1" applyAlignment="1" applyProtection="1">
      <alignment horizontal="center"/>
    </xf>
    <xf numFmtId="0" fontId="18" fillId="0" borderId="1" xfId="1" applyFont="1" applyBorder="1" applyAlignment="1" applyProtection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164" fontId="0" fillId="0" borderId="1" xfId="0" applyNumberFormat="1" applyBorder="1" applyProtection="1"/>
    <xf numFmtId="49" fontId="62" fillId="12" borderId="2" xfId="1" applyNumberFormat="1" applyFont="1" applyFill="1" applyBorder="1" applyAlignment="1" applyProtection="1">
      <alignment horizontal="center"/>
    </xf>
    <xf numFmtId="0" fontId="46" fillId="0" borderId="1" xfId="1" applyFont="1" applyFill="1" applyBorder="1" applyAlignment="1" applyProtection="1">
      <alignment horizontal="center" vertical="center" wrapText="1"/>
    </xf>
    <xf numFmtId="164" fontId="46" fillId="0" borderId="1" xfId="5" applyFont="1" applyFill="1" applyBorder="1" applyAlignment="1" applyProtection="1">
      <alignment horizontal="center" vertical="center" wrapText="1"/>
    </xf>
    <xf numFmtId="0" fontId="46" fillId="2" borderId="1" xfId="1" applyFont="1" applyFill="1" applyBorder="1" applyAlignment="1" applyProtection="1">
      <alignment horizontal="center" vertical="center"/>
      <protection locked="0"/>
    </xf>
    <xf numFmtId="0" fontId="46" fillId="12" borderId="1" xfId="1" applyNumberFormat="1" applyFont="1" applyFill="1" applyBorder="1" applyAlignment="1" applyProtection="1">
      <alignment horizontal="center" vertical="center"/>
      <protection locked="0"/>
    </xf>
    <xf numFmtId="0" fontId="46" fillId="12" borderId="1" xfId="1" applyFont="1" applyFill="1" applyBorder="1" applyAlignment="1" applyProtection="1">
      <alignment horizontal="center" vertical="center"/>
      <protection locked="0"/>
    </xf>
    <xf numFmtId="0" fontId="46" fillId="12" borderId="1" xfId="1" applyFont="1" applyFill="1" applyBorder="1" applyAlignment="1" applyProtection="1">
      <alignment horizontal="center" vertical="center"/>
    </xf>
    <xf numFmtId="0" fontId="46" fillId="0" borderId="1" xfId="1" applyFont="1" applyBorder="1" applyAlignment="1" applyProtection="1">
      <alignment horizontal="center" vertical="center"/>
    </xf>
    <xf numFmtId="164" fontId="46" fillId="0" borderId="1" xfId="1" applyNumberFormat="1" applyFont="1" applyBorder="1" applyAlignment="1" applyProtection="1">
      <alignment vertical="center"/>
      <protection locked="0"/>
    </xf>
    <xf numFmtId="164" fontId="45" fillId="0" borderId="1" xfId="1" applyNumberFormat="1" applyFont="1" applyBorder="1" applyAlignment="1" applyProtection="1">
      <alignment vertical="center"/>
      <protection locked="0"/>
    </xf>
    <xf numFmtId="0" fontId="45" fillId="0" borderId="1" xfId="1" applyFont="1" applyBorder="1" applyAlignment="1" applyProtection="1">
      <alignment horizontal="center" vertical="center"/>
      <protection locked="0"/>
    </xf>
    <xf numFmtId="0" fontId="46" fillId="0" borderId="1" xfId="1" applyFont="1" applyBorder="1" applyAlignment="1" applyProtection="1">
      <alignment horizontal="center" vertical="center"/>
      <protection locked="0"/>
    </xf>
    <xf numFmtId="0" fontId="46" fillId="13" borderId="1" xfId="1" applyFont="1" applyFill="1" applyBorder="1" applyAlignment="1" applyProtection="1">
      <alignment horizontal="center" vertical="center"/>
    </xf>
    <xf numFmtId="164" fontId="46" fillId="13" borderId="1" xfId="1" applyNumberFormat="1" applyFont="1" applyFill="1" applyBorder="1" applyAlignment="1" applyProtection="1">
      <alignment vertical="center"/>
    </xf>
    <xf numFmtId="0" fontId="23" fillId="12" borderId="1" xfId="1" applyFont="1" applyFill="1" applyBorder="1" applyAlignment="1" applyProtection="1">
      <alignment horizontal="center" vertical="center"/>
    </xf>
    <xf numFmtId="0" fontId="47" fillId="12" borderId="1" xfId="1" applyFont="1" applyFill="1" applyBorder="1" applyAlignment="1" applyProtection="1">
      <alignment horizontal="center" vertical="center"/>
    </xf>
    <xf numFmtId="164" fontId="47" fillId="12" borderId="1" xfId="1" applyNumberFormat="1" applyFont="1" applyFill="1" applyBorder="1" applyAlignment="1" applyProtection="1">
      <alignment vertical="center"/>
    </xf>
    <xf numFmtId="164" fontId="23" fillId="12" borderId="1" xfId="1" applyNumberFormat="1" applyFont="1" applyFill="1" applyBorder="1" applyAlignment="1" applyProtection="1">
      <alignment vertical="center"/>
      <protection locked="0"/>
    </xf>
    <xf numFmtId="0" fontId="77" fillId="12" borderId="1" xfId="1" applyFont="1" applyFill="1" applyBorder="1" applyAlignment="1" applyProtection="1">
      <alignment horizontal="center" vertical="center" wrapText="1"/>
    </xf>
    <xf numFmtId="164" fontId="77" fillId="2" borderId="1" xfId="1" applyNumberFormat="1" applyFont="1" applyFill="1" applyBorder="1" applyAlignment="1" applyProtection="1">
      <alignment horizontal="center" vertical="center" wrapText="1"/>
    </xf>
    <xf numFmtId="0" fontId="11" fillId="0" borderId="0" xfId="1" applyFont="1" applyProtection="1"/>
    <xf numFmtId="164" fontId="77" fillId="0" borderId="1" xfId="1" applyNumberFormat="1" applyFont="1" applyBorder="1" applyAlignment="1" applyProtection="1">
      <alignment horizontal="center" vertical="center" wrapText="1"/>
    </xf>
    <xf numFmtId="164" fontId="77" fillId="13" borderId="1" xfId="1" applyNumberFormat="1" applyFont="1" applyFill="1" applyBorder="1" applyAlignment="1" applyProtection="1">
      <alignment vertical="center" wrapText="1"/>
      <protection locked="0"/>
    </xf>
    <xf numFmtId="164" fontId="77" fillId="13" borderId="1" xfId="1" applyNumberFormat="1" applyFont="1" applyFill="1" applyBorder="1" applyAlignment="1" applyProtection="1">
      <alignment vertical="center" wrapText="1"/>
    </xf>
    <xf numFmtId="0" fontId="53" fillId="2" borderId="1" xfId="1" applyFont="1" applyFill="1" applyBorder="1" applyAlignment="1" applyProtection="1">
      <alignment horizontal="center"/>
    </xf>
    <xf numFmtId="49" fontId="80" fillId="15" borderId="1" xfId="1" applyNumberFormat="1" applyFont="1" applyFill="1" applyBorder="1" applyAlignment="1" applyProtection="1">
      <alignment horizontal="center"/>
    </xf>
    <xf numFmtId="164" fontId="57" fillId="15" borderId="1" xfId="2" applyFont="1" applyFill="1" applyBorder="1" applyAlignment="1" applyProtection="1">
      <alignment horizontal="center" vertical="center"/>
    </xf>
    <xf numFmtId="164" fontId="57" fillId="17" borderId="1" xfId="2" applyFont="1" applyFill="1" applyBorder="1" applyAlignment="1" applyProtection="1">
      <alignment horizontal="center" vertical="center"/>
    </xf>
    <xf numFmtId="0" fontId="80" fillId="2" borderId="1" xfId="1" applyFont="1" applyFill="1" applyBorder="1" applyAlignment="1" applyProtection="1">
      <alignment horizontal="center"/>
    </xf>
    <xf numFmtId="164" fontId="57" fillId="2" borderId="1" xfId="2" applyFont="1" applyFill="1" applyBorder="1" applyAlignment="1" applyProtection="1">
      <alignment horizontal="center" vertical="center"/>
    </xf>
    <xf numFmtId="0" fontId="68" fillId="2" borderId="0" xfId="1" applyFont="1" applyFill="1" applyProtection="1"/>
    <xf numFmtId="49" fontId="62" fillId="12" borderId="1" xfId="1" applyNumberFormat="1" applyFont="1" applyFill="1" applyBorder="1" applyAlignment="1" applyProtection="1">
      <alignment vertical="center"/>
    </xf>
    <xf numFmtId="49" fontId="62" fillId="12" borderId="1" xfId="1" applyNumberFormat="1" applyFont="1" applyFill="1" applyBorder="1" applyAlignment="1" applyProtection="1">
      <alignment horizontal="center" vertical="center"/>
    </xf>
    <xf numFmtId="164" fontId="55" fillId="2" borderId="1" xfId="2" applyFont="1" applyFill="1" applyBorder="1" applyAlignment="1" applyProtection="1">
      <alignment horizontal="center" vertical="center"/>
    </xf>
    <xf numFmtId="164" fontId="63" fillId="15" borderId="1" xfId="2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/>
    </xf>
    <xf numFmtId="164" fontId="16" fillId="0" borderId="1" xfId="5" applyFont="1" applyBorder="1" applyAlignment="1">
      <alignment horizontal="center"/>
    </xf>
    <xf numFmtId="0" fontId="15" fillId="0" borderId="0" xfId="0" applyFont="1"/>
    <xf numFmtId="0" fontId="15" fillId="0" borderId="1" xfId="0" applyFont="1" applyBorder="1"/>
    <xf numFmtId="0" fontId="82" fillId="0" borderId="1" xfId="0" applyFont="1" applyBorder="1" applyAlignment="1">
      <alignment vertical="center"/>
    </xf>
    <xf numFmtId="164" fontId="82" fillId="0" borderId="1" xfId="0" applyNumberFormat="1" applyFont="1" applyBorder="1" applyAlignment="1">
      <alignment vertical="center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64" fontId="5" fillId="0" borderId="1" xfId="1" applyNumberFormat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164" fontId="4" fillId="2" borderId="1" xfId="2" applyFont="1" applyFill="1" applyBorder="1" applyAlignment="1" applyProtection="1">
      <alignment horizontal="center" vertical="center"/>
      <protection locked="0"/>
    </xf>
    <xf numFmtId="0" fontId="83" fillId="0" borderId="0" xfId="3" applyFont="1" applyProtection="1">
      <protection locked="0"/>
    </xf>
    <xf numFmtId="0" fontId="83" fillId="0" borderId="0" xfId="1" applyFont="1" applyProtection="1">
      <protection locked="0"/>
    </xf>
    <xf numFmtId="0" fontId="83" fillId="0" borderId="0" xfId="1" applyFont="1" applyBorder="1" applyProtection="1">
      <protection locked="0"/>
    </xf>
    <xf numFmtId="0" fontId="83" fillId="0" borderId="0" xfId="1" applyFont="1" applyBorder="1" applyAlignment="1" applyProtection="1">
      <alignment horizontal="center"/>
      <protection locked="0"/>
    </xf>
    <xf numFmtId="0" fontId="84" fillId="0" borderId="0" xfId="1" applyFont="1" applyProtection="1"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Protection="1">
      <protection locked="0"/>
    </xf>
    <xf numFmtId="0" fontId="60" fillId="12" borderId="1" xfId="1" applyFont="1" applyFill="1" applyBorder="1" applyAlignment="1" applyProtection="1">
      <alignment horizontal="center" vertical="center" wrapText="1"/>
      <protection locked="0"/>
    </xf>
    <xf numFmtId="0" fontId="59" fillId="12" borderId="1" xfId="1" applyFont="1" applyFill="1" applyBorder="1" applyAlignment="1" applyProtection="1">
      <alignment horizontal="center" vertical="center" wrapText="1"/>
      <protection locked="0"/>
    </xf>
    <xf numFmtId="0" fontId="71" fillId="0" borderId="0" xfId="1" applyFont="1" applyBorder="1" applyAlignment="1" applyProtection="1">
      <alignment horizontal="center" wrapText="1"/>
      <protection locked="0"/>
    </xf>
    <xf numFmtId="0" fontId="61" fillId="0" borderId="1" xfId="1" applyFont="1" applyBorder="1" applyAlignment="1" applyProtection="1">
      <alignment horizontal="center" vertical="center"/>
    </xf>
    <xf numFmtId="0" fontId="73" fillId="12" borderId="1" xfId="1" applyFont="1" applyFill="1" applyBorder="1" applyAlignment="1" applyProtection="1">
      <alignment horizontal="center" vertical="center" wrapText="1"/>
      <protection locked="0"/>
    </xf>
    <xf numFmtId="0" fontId="5" fillId="2" borderId="10" xfId="1" applyFont="1" applyFill="1" applyBorder="1" applyAlignment="1" applyProtection="1">
      <alignment horizontal="left" vertical="center" wrapText="1"/>
      <protection locked="0"/>
    </xf>
    <xf numFmtId="0" fontId="5" fillId="2" borderId="12" xfId="1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164" fontId="55" fillId="0" borderId="0" xfId="5" applyFont="1" applyProtection="1">
      <protection locked="0"/>
    </xf>
    <xf numFmtId="164" fontId="57" fillId="0" borderId="0" xfId="5" applyFont="1" applyProtection="1">
      <protection locked="0"/>
    </xf>
    <xf numFmtId="164" fontId="56" fillId="0" borderId="0" xfId="1" applyNumberFormat="1" applyFont="1" applyProtection="1">
      <protection locked="0"/>
    </xf>
    <xf numFmtId="43" fontId="56" fillId="0" borderId="0" xfId="1" applyNumberFormat="1" applyFont="1" applyProtection="1">
      <protection locked="0"/>
    </xf>
    <xf numFmtId="164" fontId="6" fillId="11" borderId="1" xfId="1" applyNumberFormat="1" applyFont="1" applyFill="1" applyBorder="1" applyAlignment="1" applyProtection="1">
      <alignment horizontal="center" vertical="center"/>
    </xf>
    <xf numFmtId="43" fontId="68" fillId="0" borderId="0" xfId="1" applyNumberFormat="1" applyFont="1" applyProtection="1">
      <protection locked="0"/>
    </xf>
    <xf numFmtId="43" fontId="55" fillId="0" borderId="0" xfId="1" applyNumberFormat="1" applyFont="1" applyProtection="1">
      <protection locked="0"/>
    </xf>
    <xf numFmtId="43" fontId="71" fillId="0" borderId="0" xfId="1" applyNumberFormat="1" applyFont="1" applyBorder="1" applyAlignment="1" applyProtection="1">
      <alignment wrapText="1"/>
      <protection locked="0"/>
    </xf>
    <xf numFmtId="0" fontId="71" fillId="0" borderId="0" xfId="1" applyFont="1" applyBorder="1" applyAlignment="1" applyProtection="1">
      <alignment wrapText="1"/>
      <protection locked="0"/>
    </xf>
    <xf numFmtId="43" fontId="67" fillId="0" borderId="0" xfId="1" applyNumberFormat="1" applyFont="1" applyProtection="1">
      <protection locked="0"/>
    </xf>
    <xf numFmtId="43" fontId="55" fillId="12" borderId="1" xfId="1" applyNumberFormat="1" applyFont="1" applyFill="1" applyBorder="1" applyProtection="1">
      <protection locked="0"/>
    </xf>
    <xf numFmtId="164" fontId="63" fillId="12" borderId="0" xfId="2" applyFont="1" applyFill="1" applyBorder="1" applyAlignment="1" applyProtection="1">
      <alignment horizontal="center" vertical="center"/>
    </xf>
    <xf numFmtId="0" fontId="61" fillId="0" borderId="10" xfId="1" applyFont="1" applyBorder="1" applyAlignment="1" applyProtection="1">
      <alignment vertical="center"/>
    </xf>
    <xf numFmtId="0" fontId="61" fillId="0" borderId="11" xfId="1" applyFont="1" applyBorder="1" applyAlignment="1" applyProtection="1">
      <alignment vertical="center"/>
    </xf>
    <xf numFmtId="0" fontId="61" fillId="0" borderId="12" xfId="1" applyFont="1" applyBorder="1" applyAlignment="1" applyProtection="1">
      <alignment vertical="center"/>
    </xf>
    <xf numFmtId="0" fontId="73" fillId="11" borderId="1" xfId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</xf>
    <xf numFmtId="164" fontId="16" fillId="0" borderId="1" xfId="0" applyNumberFormat="1" applyFont="1" applyBorder="1" applyAlignment="1" applyProtection="1">
      <alignment horizontal="center" vertical="center"/>
    </xf>
    <xf numFmtId="0" fontId="15" fillId="0" borderId="1" xfId="0" applyFont="1" applyBorder="1" applyProtection="1"/>
    <xf numFmtId="0" fontId="82" fillId="0" borderId="1" xfId="0" applyFont="1" applyBorder="1" applyAlignment="1" applyProtection="1">
      <alignment vertical="center"/>
    </xf>
    <xf numFmtId="164" fontId="82" fillId="0" borderId="1" xfId="0" applyNumberFormat="1" applyFont="1" applyBorder="1" applyAlignment="1" applyProtection="1">
      <alignment vertical="center"/>
    </xf>
    <xf numFmtId="0" fontId="18" fillId="0" borderId="1" xfId="0" applyFont="1" applyBorder="1" applyAlignment="1" applyProtection="1">
      <alignment horizontal="center"/>
      <protection locked="0"/>
    </xf>
    <xf numFmtId="164" fontId="18" fillId="0" borderId="1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164" fontId="18" fillId="0" borderId="1" xfId="5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164" fontId="16" fillId="0" borderId="1" xfId="5" applyFont="1" applyBorder="1" applyAlignment="1" applyProtection="1">
      <alignment horizontal="center"/>
      <protection locked="0"/>
    </xf>
    <xf numFmtId="0" fontId="82" fillId="0" borderId="1" xfId="0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center"/>
    </xf>
    <xf numFmtId="164" fontId="16" fillId="0" borderId="1" xfId="5" applyFont="1" applyBorder="1" applyAlignment="1" applyProtection="1">
      <alignment horizontal="center"/>
    </xf>
    <xf numFmtId="0" fontId="16" fillId="5" borderId="1" xfId="0" applyFont="1" applyFill="1" applyBorder="1" applyAlignment="1" applyProtection="1">
      <alignment horizontal="center"/>
    </xf>
    <xf numFmtId="164" fontId="16" fillId="5" borderId="1" xfId="0" applyNumberFormat="1" applyFont="1" applyFill="1" applyBorder="1" applyProtection="1"/>
    <xf numFmtId="0" fontId="16" fillId="5" borderId="1" xfId="0" applyFont="1" applyFill="1" applyBorder="1" applyProtection="1"/>
    <xf numFmtId="4" fontId="18" fillId="0" borderId="1" xfId="0" applyNumberFormat="1" applyFont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</xf>
    <xf numFmtId="0" fontId="5" fillId="2" borderId="10" xfId="1" applyFont="1" applyFill="1" applyBorder="1" applyAlignment="1" applyProtection="1">
      <alignment vertical="center" wrapText="1"/>
      <protection locked="0"/>
    </xf>
    <xf numFmtId="0" fontId="5" fillId="2" borderId="11" xfId="1" applyFont="1" applyFill="1" applyBorder="1" applyAlignment="1" applyProtection="1">
      <alignment vertical="center" wrapText="1"/>
      <protection locked="0"/>
    </xf>
    <xf numFmtId="0" fontId="5" fillId="2" borderId="12" xfId="1" applyFont="1" applyFill="1" applyBorder="1" applyAlignment="1" applyProtection="1">
      <alignment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/>
    </xf>
    <xf numFmtId="0" fontId="14" fillId="0" borderId="10" xfId="0" applyFont="1" applyBorder="1" applyAlignment="1" applyProtection="1">
      <alignment vertical="center"/>
    </xf>
    <xf numFmtId="164" fontId="9" fillId="15" borderId="1" xfId="0" applyNumberFormat="1" applyFont="1" applyFill="1" applyBorder="1" applyAlignment="1" applyProtection="1">
      <alignment horizontal="center" vertical="center"/>
    </xf>
    <xf numFmtId="164" fontId="9" fillId="6" borderId="1" xfId="0" applyNumberFormat="1" applyFont="1" applyFill="1" applyBorder="1" applyAlignment="1" applyProtection="1">
      <alignment horizontal="center" vertical="center"/>
    </xf>
    <xf numFmtId="0" fontId="73" fillId="12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wrapText="1"/>
      <protection locked="0"/>
    </xf>
    <xf numFmtId="166" fontId="9" fillId="0" borderId="1" xfId="0" applyNumberFormat="1" applyFont="1" applyBorder="1" applyAlignment="1" applyProtection="1">
      <alignment horizontal="center"/>
      <protection locked="0"/>
    </xf>
    <xf numFmtId="167" fontId="9" fillId="0" borderId="1" xfId="0" applyNumberFormat="1" applyFont="1" applyBorder="1" applyAlignment="1" applyProtection="1">
      <alignment horizontal="center"/>
    </xf>
    <xf numFmtId="164" fontId="9" fillId="0" borderId="1" xfId="0" applyNumberFormat="1" applyFont="1" applyBorder="1" applyAlignment="1" applyProtection="1">
      <alignment horizontal="center"/>
    </xf>
    <xf numFmtId="2" fontId="9" fillId="0" borderId="1" xfId="0" applyNumberFormat="1" applyFont="1" applyBorder="1" applyAlignment="1" applyProtection="1">
      <alignment horizontal="center"/>
      <protection locked="0"/>
    </xf>
    <xf numFmtId="164" fontId="9" fillId="0" borderId="1" xfId="5" applyFont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22" fillId="0" borderId="0" xfId="0" applyFont="1" applyProtection="1">
      <protection locked="0"/>
    </xf>
    <xf numFmtId="0" fontId="22" fillId="2" borderId="0" xfId="0" applyFont="1" applyFill="1" applyProtection="1"/>
    <xf numFmtId="0" fontId="10" fillId="0" borderId="1" xfId="0" applyFont="1" applyBorder="1" applyAlignment="1" applyProtection="1">
      <alignment horizontal="center"/>
    </xf>
    <xf numFmtId="0" fontId="85" fillId="0" borderId="1" xfId="0" applyFont="1" applyBorder="1" applyAlignment="1" applyProtection="1">
      <alignment horizontal="center"/>
    </xf>
    <xf numFmtId="0" fontId="87" fillId="0" borderId="10" xfId="0" applyFont="1" applyBorder="1" applyProtection="1"/>
    <xf numFmtId="0" fontId="87" fillId="0" borderId="11" xfId="0" applyFont="1" applyBorder="1" applyProtection="1"/>
    <xf numFmtId="0" fontId="87" fillId="0" borderId="12" xfId="0" applyFont="1" applyBorder="1" applyProtection="1"/>
    <xf numFmtId="0" fontId="88" fillId="0" borderId="0" xfId="0" applyFont="1" applyProtection="1"/>
    <xf numFmtId="0" fontId="87" fillId="0" borderId="6" xfId="0" applyFont="1" applyBorder="1" applyAlignment="1" applyProtection="1">
      <alignment vertical="center"/>
    </xf>
    <xf numFmtId="0" fontId="87" fillId="0" borderId="0" xfId="0" applyFont="1" applyBorder="1" applyAlignment="1" applyProtection="1">
      <alignment vertical="center"/>
    </xf>
    <xf numFmtId="0" fontId="88" fillId="0" borderId="15" xfId="0" applyFont="1" applyBorder="1" applyProtection="1"/>
    <xf numFmtId="0" fontId="87" fillId="0" borderId="14" xfId="0" applyFont="1" applyBorder="1" applyAlignment="1" applyProtection="1">
      <alignment vertical="center"/>
    </xf>
    <xf numFmtId="0" fontId="87" fillId="0" borderId="8" xfId="0" applyFont="1" applyBorder="1" applyProtection="1"/>
    <xf numFmtId="0" fontId="87" fillId="0" borderId="4" xfId="0" applyFont="1" applyBorder="1" applyProtection="1"/>
    <xf numFmtId="0" fontId="87" fillId="0" borderId="9" xfId="0" applyFont="1" applyBorder="1" applyProtection="1"/>
    <xf numFmtId="0" fontId="89" fillId="0" borderId="2" xfId="0" applyFont="1" applyBorder="1" applyAlignment="1" applyProtection="1">
      <alignment horizontal="center"/>
    </xf>
    <xf numFmtId="0" fontId="87" fillId="0" borderId="1" xfId="0" applyFont="1" applyBorder="1" applyAlignment="1" applyProtection="1">
      <alignment vertical="center"/>
    </xf>
    <xf numFmtId="0" fontId="87" fillId="0" borderId="1" xfId="0" applyFont="1" applyBorder="1" applyProtection="1"/>
    <xf numFmtId="164" fontId="15" fillId="15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15" borderId="1" xfId="0" applyNumberFormat="1" applyFont="1" applyFill="1" applyBorder="1" applyAlignment="1" applyProtection="1">
      <alignment horizontal="center" vertical="center" wrapText="1"/>
    </xf>
    <xf numFmtId="0" fontId="90" fillId="0" borderId="1" xfId="1" applyFont="1" applyBorder="1" applyAlignment="1" applyProtection="1">
      <alignment horizontal="left"/>
    </xf>
    <xf numFmtId="164" fontId="90" fillId="0" borderId="1" xfId="1" applyNumberFormat="1" applyFont="1" applyBorder="1" applyAlignment="1" applyProtection="1">
      <alignment horizontal="left" wrapText="1"/>
    </xf>
    <xf numFmtId="0" fontId="90" fillId="0" borderId="1" xfId="1" applyFont="1" applyBorder="1" applyAlignment="1" applyProtection="1">
      <alignment horizontal="left" vertical="center"/>
    </xf>
    <xf numFmtId="164" fontId="90" fillId="0" borderId="1" xfId="1" applyNumberFormat="1" applyFont="1" applyBorder="1" applyAlignment="1" applyProtection="1">
      <alignment horizontal="left" vertical="center"/>
    </xf>
    <xf numFmtId="0" fontId="92" fillId="0" borderId="0" xfId="1" applyFont="1" applyProtection="1"/>
    <xf numFmtId="0" fontId="93" fillId="0" borderId="0" xfId="1" applyFont="1" applyProtection="1"/>
    <xf numFmtId="0" fontId="94" fillId="0" borderId="0" xfId="1" applyFont="1" applyProtection="1"/>
    <xf numFmtId="0" fontId="93" fillId="0" borderId="0" xfId="1" applyFont="1" applyAlignment="1" applyProtection="1"/>
    <xf numFmtId="0" fontId="95" fillId="0" borderId="0" xfId="1" applyFont="1" applyAlignment="1" applyProtection="1"/>
    <xf numFmtId="0" fontId="95" fillId="2" borderId="4" xfId="1" applyFont="1" applyFill="1" applyBorder="1" applyAlignment="1" applyProtection="1"/>
    <xf numFmtId="0" fontId="95" fillId="2" borderId="2" xfId="1" applyFont="1" applyFill="1" applyBorder="1" applyAlignment="1" applyProtection="1">
      <alignment horizontal="left" vertical="center"/>
    </xf>
    <xf numFmtId="0" fontId="95" fillId="2" borderId="2" xfId="1" applyFont="1" applyFill="1" applyBorder="1" applyAlignment="1" applyProtection="1">
      <alignment horizontal="left"/>
    </xf>
    <xf numFmtId="2" fontId="91" fillId="0" borderId="1" xfId="1" applyNumberFormat="1" applyFont="1" applyBorder="1" applyAlignment="1" applyProtection="1">
      <alignment horizontal="left" vertical="center"/>
    </xf>
    <xf numFmtId="164" fontId="96" fillId="0" borderId="0" xfId="1" applyNumberFormat="1" applyFont="1" applyProtection="1"/>
    <xf numFmtId="164" fontId="96" fillId="0" borderId="0" xfId="1" applyNumberFormat="1" applyFont="1" applyAlignment="1" applyProtection="1">
      <alignment wrapText="1"/>
    </xf>
    <xf numFmtId="0" fontId="96" fillId="0" borderId="0" xfId="1" applyFont="1" applyAlignment="1" applyProtection="1">
      <alignment wrapText="1"/>
    </xf>
    <xf numFmtId="164" fontId="9" fillId="0" borderId="1" xfId="5" applyFont="1" applyBorder="1" applyAlignment="1" applyProtection="1">
      <alignment horizontal="center" vertical="distributed"/>
      <protection locked="0"/>
    </xf>
    <xf numFmtId="168" fontId="12" fillId="0" borderId="1" xfId="5" applyNumberFormat="1" applyFont="1" applyFill="1" applyBorder="1" applyProtection="1">
      <protection locked="0"/>
    </xf>
    <xf numFmtId="168" fontId="9" fillId="0" borderId="1" xfId="5" applyNumberFormat="1" applyFont="1" applyBorder="1" applyAlignment="1" applyProtection="1">
      <alignment horizontal="center" vertical="center"/>
      <protection locked="0"/>
    </xf>
    <xf numFmtId="168" fontId="9" fillId="0" borderId="1" xfId="5" applyNumberFormat="1" applyFont="1" applyBorder="1" applyAlignment="1" applyProtection="1">
      <alignment horizontal="center"/>
      <protection locked="0"/>
    </xf>
    <xf numFmtId="168" fontId="9" fillId="0" borderId="1" xfId="5" applyNumberFormat="1" applyFont="1" applyBorder="1" applyAlignment="1" applyProtection="1">
      <alignment horizontal="left" vertical="center"/>
      <protection locked="0"/>
    </xf>
    <xf numFmtId="164" fontId="4" fillId="2" borderId="1" xfId="5" applyFont="1" applyFill="1" applyBorder="1" applyAlignment="1" applyProtection="1">
      <alignment horizontal="center" vertical="center" wrapText="1"/>
      <protection locked="0"/>
    </xf>
    <xf numFmtId="164" fontId="9" fillId="0" borderId="1" xfId="5" applyFont="1" applyBorder="1" applyAlignment="1" applyProtection="1">
      <alignment vertical="center"/>
      <protection locked="0"/>
    </xf>
    <xf numFmtId="43" fontId="90" fillId="0" borderId="1" xfId="1" applyNumberFormat="1" applyFont="1" applyBorder="1" applyAlignment="1" applyProtection="1">
      <alignment horizontal="left"/>
    </xf>
    <xf numFmtId="43" fontId="90" fillId="0" borderId="1" xfId="1" applyNumberFormat="1" applyFont="1" applyBorder="1" applyAlignment="1" applyProtection="1">
      <alignment horizontal="left"/>
      <protection locked="0"/>
    </xf>
    <xf numFmtId="164" fontId="99" fillId="0" borderId="0" xfId="1" applyNumberFormat="1" applyFont="1" applyAlignment="1" applyProtection="1">
      <alignment wrapText="1"/>
    </xf>
    <xf numFmtId="164" fontId="90" fillId="0" borderId="1" xfId="1" applyNumberFormat="1" applyFont="1" applyBorder="1" applyAlignment="1" applyProtection="1">
      <alignment horizontal="left"/>
    </xf>
    <xf numFmtId="164" fontId="90" fillId="0" borderId="1" xfId="5" applyFont="1" applyBorder="1" applyAlignment="1" applyProtection="1">
      <alignment horizontal="left"/>
      <protection locked="0"/>
    </xf>
    <xf numFmtId="164" fontId="90" fillId="0" borderId="0" xfId="5" applyNumberFormat="1" applyFont="1" applyProtection="1">
      <protection locked="0"/>
    </xf>
    <xf numFmtId="164" fontId="90" fillId="0" borderId="0" xfId="5" applyFont="1" applyProtection="1">
      <protection locked="0"/>
    </xf>
    <xf numFmtId="0" fontId="18" fillId="13" borderId="1" xfId="1" applyFont="1" applyFill="1" applyBorder="1" applyAlignment="1" applyProtection="1">
      <alignment horizontal="center" vertical="center"/>
    </xf>
    <xf numFmtId="0" fontId="18" fillId="9" borderId="1" xfId="1" applyFont="1" applyFill="1" applyBorder="1" applyAlignment="1" applyProtection="1">
      <alignment horizontal="center" vertical="center"/>
    </xf>
    <xf numFmtId="0" fontId="39" fillId="9" borderId="1" xfId="1" applyFont="1" applyFill="1" applyBorder="1" applyAlignment="1" applyProtection="1">
      <alignment horizontal="center" vertical="center"/>
    </xf>
    <xf numFmtId="164" fontId="39" fillId="9" borderId="1" xfId="1" applyNumberFormat="1" applyFont="1" applyFill="1" applyBorder="1" applyAlignment="1" applyProtection="1">
      <alignment vertical="center"/>
      <protection locked="0"/>
    </xf>
    <xf numFmtId="164" fontId="18" fillId="9" borderId="1" xfId="1" applyNumberFormat="1" applyFont="1" applyFill="1" applyBorder="1" applyAlignment="1" applyProtection="1">
      <alignment vertical="center"/>
      <protection locked="0"/>
    </xf>
    <xf numFmtId="0" fontId="38" fillId="0" borderId="0" xfId="1" applyFont="1" applyProtection="1">
      <protection locked="0"/>
    </xf>
    <xf numFmtId="164" fontId="38" fillId="0" borderId="0" xfId="1" applyNumberFormat="1" applyFont="1" applyProtection="1">
      <protection locked="0"/>
    </xf>
    <xf numFmtId="0" fontId="38" fillId="0" borderId="0" xfId="1" applyFont="1" applyAlignment="1" applyProtection="1">
      <alignment horizontal="left"/>
      <protection locked="0"/>
    </xf>
    <xf numFmtId="0" fontId="38" fillId="0" borderId="0" xfId="1" applyFont="1" applyAlignment="1" applyProtection="1">
      <alignment horizontal="left" wrapText="1"/>
      <protection locked="0"/>
    </xf>
    <xf numFmtId="0" fontId="38" fillId="0" borderId="0" xfId="1" applyFont="1" applyAlignment="1" applyProtection="1">
      <alignment wrapText="1"/>
      <protection locked="0"/>
    </xf>
    <xf numFmtId="0" fontId="38" fillId="0" borderId="0" xfId="1" applyFont="1" applyBorder="1" applyAlignment="1" applyProtection="1">
      <alignment wrapText="1"/>
      <protection locked="0"/>
    </xf>
    <xf numFmtId="0" fontId="102" fillId="0" borderId="0" xfId="1" applyFont="1" applyAlignment="1" applyProtection="1">
      <alignment horizontal="right" wrapText="1"/>
      <protection locked="0"/>
    </xf>
    <xf numFmtId="0" fontId="102" fillId="0" borderId="0" xfId="1" applyFont="1" applyAlignment="1" applyProtection="1">
      <alignment wrapText="1"/>
      <protection locked="0"/>
    </xf>
    <xf numFmtId="0" fontId="102" fillId="0" borderId="0" xfId="1" applyFont="1" applyBorder="1" applyAlignment="1" applyProtection="1">
      <alignment wrapText="1"/>
      <protection locked="0"/>
    </xf>
    <xf numFmtId="0" fontId="102" fillId="0" borderId="0" xfId="1" applyFont="1" applyProtection="1">
      <protection locked="0"/>
    </xf>
    <xf numFmtId="0" fontId="102" fillId="0" borderId="0" xfId="1" applyFont="1" applyAlignment="1" applyProtection="1">
      <alignment horizontal="left"/>
      <protection locked="0"/>
    </xf>
    <xf numFmtId="0" fontId="15" fillId="0" borderId="0" xfId="1" applyFont="1" applyProtection="1">
      <protection locked="0"/>
    </xf>
    <xf numFmtId="164" fontId="15" fillId="0" borderId="0" xfId="1" applyNumberFormat="1" applyFont="1" applyProtection="1">
      <protection locked="0"/>
    </xf>
    <xf numFmtId="0" fontId="18" fillId="18" borderId="1" xfId="1" applyFont="1" applyFill="1" applyBorder="1" applyAlignment="1" applyProtection="1">
      <alignment horizontal="center" vertical="center"/>
    </xf>
    <xf numFmtId="0" fontId="39" fillId="18" borderId="1" xfId="1" applyFont="1" applyFill="1" applyBorder="1" applyAlignment="1" applyProtection="1">
      <alignment horizontal="center" vertical="center"/>
    </xf>
    <xf numFmtId="164" fontId="39" fillId="18" borderId="1" xfId="1" applyNumberFormat="1" applyFont="1" applyFill="1" applyBorder="1" applyAlignment="1" applyProtection="1">
      <alignment vertical="center"/>
    </xf>
    <xf numFmtId="164" fontId="39" fillId="2" borderId="1" xfId="1" applyNumberFormat="1" applyFont="1" applyFill="1" applyBorder="1" applyAlignment="1" applyProtection="1">
      <alignment vertical="center"/>
    </xf>
    <xf numFmtId="164" fontId="39" fillId="2" borderId="1" xfId="1" applyNumberFormat="1" applyFont="1" applyFill="1" applyBorder="1" applyAlignment="1" applyProtection="1">
      <alignment vertical="center"/>
      <protection locked="0"/>
    </xf>
    <xf numFmtId="0" fontId="45" fillId="3" borderId="1" xfId="1" applyFont="1" applyFill="1" applyBorder="1" applyAlignment="1" applyProtection="1">
      <alignment horizontal="center" vertical="center"/>
    </xf>
    <xf numFmtId="0" fontId="46" fillId="3" borderId="1" xfId="1" applyFont="1" applyFill="1" applyBorder="1" applyAlignment="1" applyProtection="1">
      <alignment horizontal="center" vertical="center"/>
    </xf>
    <xf numFmtId="164" fontId="46" fillId="3" borderId="1" xfId="1" applyNumberFormat="1" applyFont="1" applyFill="1" applyBorder="1" applyAlignment="1" applyProtection="1">
      <alignment vertical="center"/>
      <protection locked="0"/>
    </xf>
    <xf numFmtId="164" fontId="45" fillId="3" borderId="1" xfId="1" applyNumberFormat="1" applyFont="1" applyFill="1" applyBorder="1" applyAlignment="1" applyProtection="1">
      <alignment vertical="center"/>
      <protection locked="0"/>
    </xf>
    <xf numFmtId="0" fontId="18" fillId="19" borderId="1" xfId="1" applyFont="1" applyFill="1" applyBorder="1" applyAlignment="1" applyProtection="1">
      <alignment horizontal="center" vertical="center"/>
    </xf>
    <xf numFmtId="0" fontId="39" fillId="19" borderId="1" xfId="1" applyFont="1" applyFill="1" applyBorder="1" applyAlignment="1" applyProtection="1">
      <alignment horizontal="center" vertical="center"/>
    </xf>
    <xf numFmtId="164" fontId="39" fillId="19" borderId="1" xfId="1" applyNumberFormat="1" applyFont="1" applyFill="1" applyBorder="1" applyAlignment="1" applyProtection="1">
      <alignment vertical="center"/>
      <protection locked="0"/>
    </xf>
    <xf numFmtId="164" fontId="18" fillId="19" borderId="1" xfId="1" applyNumberFormat="1" applyFont="1" applyFill="1" applyBorder="1" applyAlignment="1" applyProtection="1">
      <alignment vertical="center"/>
      <protection locked="0"/>
    </xf>
    <xf numFmtId="0" fontId="18" fillId="3" borderId="1" xfId="1" applyFont="1" applyFill="1" applyBorder="1" applyAlignment="1" applyProtection="1">
      <alignment horizontal="center" vertical="center"/>
    </xf>
    <xf numFmtId="0" fontId="39" fillId="3" borderId="1" xfId="1" applyFont="1" applyFill="1" applyBorder="1" applyAlignment="1" applyProtection="1">
      <alignment horizontal="center" vertical="center"/>
    </xf>
    <xf numFmtId="164" fontId="39" fillId="3" borderId="1" xfId="1" applyNumberFormat="1" applyFont="1" applyFill="1" applyBorder="1" applyAlignment="1" applyProtection="1">
      <alignment vertical="center"/>
      <protection locked="0"/>
    </xf>
    <xf numFmtId="0" fontId="45" fillId="9" borderId="1" xfId="1" applyFont="1" applyFill="1" applyBorder="1" applyAlignment="1" applyProtection="1">
      <alignment horizontal="center" vertical="center"/>
    </xf>
    <xf numFmtId="0" fontId="46" fillId="9" borderId="1" xfId="1" applyFont="1" applyFill="1" applyBorder="1" applyAlignment="1" applyProtection="1">
      <alignment horizontal="center" vertical="center"/>
    </xf>
    <xf numFmtId="164" fontId="46" fillId="9" borderId="1" xfId="1" applyNumberFormat="1" applyFont="1" applyFill="1" applyBorder="1" applyAlignment="1" applyProtection="1">
      <alignment vertical="center"/>
      <protection locked="0"/>
    </xf>
    <xf numFmtId="164" fontId="45" fillId="9" borderId="1" xfId="1" applyNumberFormat="1" applyFont="1" applyFill="1" applyBorder="1" applyAlignment="1" applyProtection="1">
      <alignment vertical="center"/>
      <protection locked="0"/>
    </xf>
    <xf numFmtId="0" fontId="45" fillId="13" borderId="1" xfId="1" applyFont="1" applyFill="1" applyBorder="1" applyAlignment="1" applyProtection="1">
      <alignment horizontal="center" vertical="center"/>
    </xf>
    <xf numFmtId="0" fontId="104" fillId="0" borderId="0" xfId="1" applyFont="1" applyAlignment="1" applyProtection="1">
      <alignment wrapText="1"/>
      <protection locked="0"/>
    </xf>
    <xf numFmtId="0" fontId="105" fillId="0" borderId="0" xfId="1" applyFont="1" applyProtection="1">
      <protection locked="0"/>
    </xf>
    <xf numFmtId="0" fontId="101" fillId="0" borderId="0" xfId="1" applyFont="1" applyProtection="1">
      <protection locked="0"/>
    </xf>
    <xf numFmtId="164" fontId="90" fillId="0" borderId="12" xfId="5" applyFont="1" applyBorder="1" applyAlignment="1" applyProtection="1">
      <alignment horizontal="left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 applyProtection="1">
      <alignment horizontal="center" vertical="center"/>
    </xf>
    <xf numFmtId="0" fontId="11" fillId="2" borderId="10" xfId="1" applyFont="1" applyFill="1" applyBorder="1" applyAlignment="1" applyProtection="1">
      <alignment horizontal="left" wrapText="1"/>
      <protection locked="0"/>
    </xf>
    <xf numFmtId="0" fontId="11" fillId="2" borderId="12" xfId="1" applyFont="1" applyFill="1" applyBorder="1" applyAlignment="1" applyProtection="1">
      <alignment horizontal="left" wrapText="1"/>
      <protection locked="0"/>
    </xf>
    <xf numFmtId="2" fontId="9" fillId="2" borderId="2" xfId="0" applyNumberFormat="1" applyFont="1" applyFill="1" applyBorder="1" applyAlignment="1" applyProtection="1">
      <alignment horizontal="center" wrapText="1"/>
      <protection locked="0"/>
    </xf>
    <xf numFmtId="2" fontId="12" fillId="2" borderId="1" xfId="0" applyNumberFormat="1" applyFont="1" applyFill="1" applyBorder="1" applyAlignment="1" applyProtection="1">
      <alignment horizontal="center" wrapText="1"/>
      <protection locked="0"/>
    </xf>
    <xf numFmtId="4" fontId="5" fillId="2" borderId="1" xfId="0" applyNumberFormat="1" applyFont="1" applyFill="1" applyBorder="1" applyAlignment="1" applyProtection="1">
      <alignment horizontal="center" wrapText="1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left" vertical="center" wrapText="1"/>
      <protection locked="0"/>
    </xf>
    <xf numFmtId="0" fontId="5" fillId="2" borderId="12" xfId="1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5" fillId="2" borderId="1" xfId="1" applyFont="1" applyFill="1" applyBorder="1" applyAlignment="1" applyProtection="1">
      <alignment horizontal="left" vertical="center" wrapText="1"/>
      <protection locked="0"/>
    </xf>
    <xf numFmtId="0" fontId="5" fillId="0" borderId="10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5" fillId="2" borderId="10" xfId="1" applyFont="1" applyFill="1" applyBorder="1" applyAlignment="1" applyProtection="1">
      <alignment vertical="center" wrapText="1"/>
      <protection locked="0"/>
    </xf>
    <xf numFmtId="0" fontId="5" fillId="2" borderId="11" xfId="1" applyFont="1" applyFill="1" applyBorder="1" applyAlignment="1" applyProtection="1">
      <alignment vertical="center" wrapText="1"/>
      <protection locked="0"/>
    </xf>
    <xf numFmtId="0" fontId="5" fillId="2" borderId="12" xfId="1" applyFont="1" applyFill="1" applyBorder="1" applyAlignment="1" applyProtection="1">
      <alignment vertical="center" wrapText="1"/>
      <protection locked="0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0" xfId="1" applyFont="1" applyBorder="1" applyAlignment="1" applyProtection="1">
      <alignment vertical="top" wrapText="1"/>
      <protection locked="0"/>
    </xf>
    <xf numFmtId="0" fontId="11" fillId="15" borderId="10" xfId="1" applyFont="1" applyFill="1" applyBorder="1" applyAlignment="1" applyProtection="1">
      <alignment vertical="center" wrapText="1"/>
      <protection locked="0"/>
    </xf>
    <xf numFmtId="1" fontId="9" fillId="15" borderId="1" xfId="0" applyNumberFormat="1" applyFont="1" applyFill="1" applyBorder="1" applyAlignment="1" applyProtection="1">
      <alignment horizontal="center" vertical="center"/>
      <protection locked="0"/>
    </xf>
    <xf numFmtId="164" fontId="9" fillId="15" borderId="1" xfId="0" applyNumberFormat="1" applyFont="1" applyFill="1" applyBorder="1" applyAlignment="1" applyProtection="1">
      <alignment horizontal="center" vertical="center"/>
      <protection locked="0"/>
    </xf>
    <xf numFmtId="2" fontId="9" fillId="15" borderId="1" xfId="0" applyNumberFormat="1" applyFont="1" applyFill="1" applyBorder="1" applyAlignment="1" applyProtection="1">
      <alignment horizontal="center" vertical="center"/>
      <protection locked="0"/>
    </xf>
    <xf numFmtId="0" fontId="10" fillId="15" borderId="1" xfId="0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22" fillId="0" borderId="0" xfId="0" applyFont="1" applyProtection="1"/>
    <xf numFmtId="0" fontId="18" fillId="0" borderId="1" xfId="1" applyFont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</xf>
    <xf numFmtId="0" fontId="107" fillId="0" borderId="1" xfId="0" applyFont="1" applyBorder="1" applyAlignment="1" applyProtection="1">
      <alignment horizontal="center" vertical="center"/>
    </xf>
    <xf numFmtId="0" fontId="87" fillId="0" borderId="1" xfId="0" applyFont="1" applyBorder="1" applyAlignment="1" applyProtection="1">
      <alignment horizontal="center" vertical="center"/>
    </xf>
    <xf numFmtId="0" fontId="108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vertical="center"/>
    </xf>
    <xf numFmtId="0" fontId="87" fillId="0" borderId="1" xfId="0" applyFont="1" applyBorder="1" applyAlignment="1" applyProtection="1">
      <alignment horizontal="center" vertical="center"/>
      <protection locked="0"/>
    </xf>
    <xf numFmtId="165" fontId="87" fillId="0" borderId="1" xfId="0" applyNumberFormat="1" applyFont="1" applyBorder="1" applyAlignment="1" applyProtection="1">
      <alignment horizontal="center" vertical="center"/>
      <protection locked="0"/>
    </xf>
    <xf numFmtId="0" fontId="22" fillId="3" borderId="1" xfId="0" applyFont="1" applyFill="1" applyBorder="1" applyAlignment="1" applyProtection="1">
      <alignment horizontal="center" vertical="center" wrapText="1"/>
    </xf>
    <xf numFmtId="0" fontId="25" fillId="0" borderId="10" xfId="0" applyFont="1" applyBorder="1" applyProtection="1"/>
    <xf numFmtId="0" fontId="25" fillId="0" borderId="11" xfId="0" applyFont="1" applyBorder="1" applyProtection="1"/>
    <xf numFmtId="164" fontId="25" fillId="0" borderId="1" xfId="0" applyNumberFormat="1" applyFont="1" applyBorder="1" applyProtection="1">
      <protection locked="0"/>
    </xf>
    <xf numFmtId="164" fontId="22" fillId="0" borderId="1" xfId="0" applyNumberFormat="1" applyFont="1" applyBorder="1" applyProtection="1"/>
    <xf numFmtId="0" fontId="22" fillId="0" borderId="0" xfId="0" applyFont="1" applyAlignment="1" applyProtection="1">
      <alignment horizontal="left"/>
      <protection locked="0"/>
    </xf>
    <xf numFmtId="0" fontId="22" fillId="0" borderId="10" xfId="0" applyFont="1" applyBorder="1" applyAlignment="1" applyProtection="1">
      <alignment vertical="center"/>
    </xf>
    <xf numFmtId="0" fontId="22" fillId="0" borderId="11" xfId="0" applyFont="1" applyBorder="1" applyAlignment="1" applyProtection="1">
      <alignment vertical="center"/>
    </xf>
    <xf numFmtId="0" fontId="0" fillId="0" borderId="12" xfId="0" applyBorder="1" applyProtection="1"/>
    <xf numFmtId="164" fontId="110" fillId="0" borderId="1" xfId="0" applyNumberFormat="1" applyFont="1" applyBorder="1" applyAlignment="1">
      <alignment horizontal="left" vertical="center"/>
    </xf>
    <xf numFmtId="0" fontId="111" fillId="0" borderId="0" xfId="0" applyFont="1" applyAlignment="1">
      <alignment vertical="center"/>
    </xf>
    <xf numFmtId="164" fontId="87" fillId="0" borderId="0" xfId="0" applyNumberFormat="1" applyFont="1" applyAlignment="1">
      <alignment vertical="center"/>
    </xf>
    <xf numFmtId="0" fontId="88" fillId="0" borderId="0" xfId="0" applyFont="1"/>
    <xf numFmtId="0" fontId="22" fillId="0" borderId="1" xfId="0" applyFont="1" applyBorder="1" applyAlignment="1" applyProtection="1">
      <alignment horizontal="center"/>
      <protection locked="0"/>
    </xf>
    <xf numFmtId="0" fontId="22" fillId="0" borderId="1" xfId="0" applyFont="1" applyBorder="1" applyAlignment="1">
      <alignment horizontal="center"/>
    </xf>
    <xf numFmtId="0" fontId="87" fillId="0" borderId="0" xfId="0" applyFont="1" applyAlignment="1">
      <alignment vertical="top"/>
    </xf>
    <xf numFmtId="0" fontId="22" fillId="0" borderId="10" xfId="0" applyFont="1" applyBorder="1"/>
    <xf numFmtId="0" fontId="22" fillId="0" borderId="12" xfId="0" applyFont="1" applyBorder="1"/>
    <xf numFmtId="164" fontId="110" fillId="0" borderId="1" xfId="0" applyNumberFormat="1" applyFont="1" applyBorder="1"/>
    <xf numFmtId="0" fontId="112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82" fillId="0" borderId="0" xfId="0" applyFont="1" applyAlignment="1">
      <alignment horizontal="center" vertical="center" wrapText="1"/>
    </xf>
    <xf numFmtId="0" fontId="82" fillId="9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top"/>
    </xf>
    <xf numFmtId="0" fontId="113" fillId="0" borderId="0" xfId="0" applyFont="1" applyAlignment="1">
      <alignment vertical="top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vertical="top" wrapText="1"/>
    </xf>
    <xf numFmtId="0" fontId="82" fillId="0" borderId="0" xfId="0" applyFont="1" applyBorder="1" applyAlignment="1">
      <alignment horizontal="center" vertical="center" wrapText="1"/>
    </xf>
    <xf numFmtId="0" fontId="82" fillId="0" borderId="0" xfId="0" applyFont="1" applyAlignment="1">
      <alignment wrapText="1"/>
    </xf>
    <xf numFmtId="43" fontId="82" fillId="0" borderId="24" xfId="6" applyFont="1" applyBorder="1" applyAlignment="1">
      <alignment horizontal="center" vertical="center" wrapText="1"/>
    </xf>
    <xf numFmtId="43" fontId="82" fillId="0" borderId="28" xfId="6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21" borderId="2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43" fontId="16" fillId="0" borderId="33" xfId="6" applyFont="1" applyBorder="1" applyAlignment="1">
      <alignment horizontal="center" vertical="center" wrapText="1"/>
    </xf>
    <xf numFmtId="43" fontId="16" fillId="0" borderId="1" xfId="6" applyFont="1" applyBorder="1" applyAlignment="1">
      <alignment horizontal="center" vertical="center" wrapText="1"/>
    </xf>
    <xf numFmtId="169" fontId="18" fillId="0" borderId="33" xfId="6" applyNumberFormat="1" applyFont="1" applyBorder="1" applyAlignment="1">
      <alignment vertical="center" wrapText="1"/>
    </xf>
    <xf numFmtId="0" fontId="82" fillId="0" borderId="1" xfId="0" applyFont="1" applyBorder="1" applyAlignment="1">
      <alignment vertical="center" wrapText="1"/>
    </xf>
    <xf numFmtId="43" fontId="82" fillId="0" borderId="1" xfId="6" applyNumberFormat="1" applyFont="1" applyBorder="1" applyAlignment="1" applyProtection="1">
      <alignment vertical="center" wrapText="1"/>
      <protection locked="0"/>
    </xf>
    <xf numFmtId="43" fontId="82" fillId="0" borderId="10" xfId="6" applyNumberFormat="1" applyFont="1" applyBorder="1" applyAlignment="1" applyProtection="1">
      <alignment vertical="center" wrapText="1"/>
      <protection locked="0"/>
    </xf>
    <xf numFmtId="0" fontId="18" fillId="0" borderId="36" xfId="0" applyFont="1" applyBorder="1" applyAlignment="1" applyProtection="1">
      <alignment vertical="center" wrapText="1"/>
      <protection locked="0"/>
    </xf>
    <xf numFmtId="0" fontId="114" fillId="22" borderId="1" xfId="0" applyFont="1" applyFill="1" applyBorder="1" applyAlignment="1" applyProtection="1">
      <alignment vertical="center" wrapText="1"/>
      <protection locked="0"/>
    </xf>
    <xf numFmtId="43" fontId="23" fillId="22" borderId="1" xfId="0" applyNumberFormat="1" applyFont="1" applyFill="1" applyBorder="1" applyAlignment="1" applyProtection="1">
      <alignment vertical="center" wrapText="1"/>
      <protection locked="0"/>
    </xf>
    <xf numFmtId="43" fontId="23" fillId="22" borderId="34" xfId="0" applyNumberFormat="1" applyFont="1" applyFill="1" applyBorder="1" applyAlignment="1" applyProtection="1">
      <alignment vertical="center" wrapText="1"/>
      <protection locked="0"/>
    </xf>
    <xf numFmtId="4" fontId="23" fillId="22" borderId="34" xfId="0" applyNumberFormat="1" applyFont="1" applyFill="1" applyBorder="1" applyAlignment="1" applyProtection="1">
      <alignment vertical="center" wrapText="1"/>
      <protection locked="0"/>
    </xf>
    <xf numFmtId="43" fontId="82" fillId="0" borderId="0" xfId="0" applyNumberFormat="1" applyFont="1" applyBorder="1" applyAlignment="1">
      <alignment horizontal="center" vertical="center" wrapText="1"/>
    </xf>
    <xf numFmtId="0" fontId="82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82" fillId="2" borderId="1" xfId="0" applyFont="1" applyFill="1" applyBorder="1" applyAlignment="1">
      <alignment vertical="center" wrapText="1"/>
    </xf>
    <xf numFmtId="165" fontId="18" fillId="2" borderId="36" xfId="0" applyNumberFormat="1" applyFont="1" applyFill="1" applyBorder="1" applyAlignment="1" applyProtection="1">
      <alignment vertical="center" wrapText="1"/>
      <protection locked="0"/>
    </xf>
    <xf numFmtId="165" fontId="18" fillId="22" borderId="1" xfId="0" applyNumberFormat="1" applyFont="1" applyFill="1" applyBorder="1" applyAlignment="1" applyProtection="1">
      <alignment vertical="center" wrapText="1"/>
      <protection locked="0"/>
    </xf>
    <xf numFmtId="43" fontId="18" fillId="22" borderId="1" xfId="0" applyNumberFormat="1" applyFont="1" applyFill="1" applyBorder="1" applyAlignment="1" applyProtection="1">
      <alignment vertical="center" wrapText="1"/>
      <protection locked="0"/>
    </xf>
    <xf numFmtId="43" fontId="18" fillId="22" borderId="34" xfId="0" applyNumberFormat="1" applyFont="1" applyFill="1" applyBorder="1" applyAlignment="1" applyProtection="1">
      <alignment vertical="center" wrapText="1"/>
      <protection locked="0"/>
    </xf>
    <xf numFmtId="165" fontId="18" fillId="2" borderId="34" xfId="0" applyNumberFormat="1" applyFont="1" applyFill="1" applyBorder="1" applyAlignment="1" applyProtection="1">
      <alignment vertical="center" wrapText="1"/>
      <protection locked="0"/>
    </xf>
    <xf numFmtId="1" fontId="18" fillId="2" borderId="0" xfId="0" applyNumberFormat="1" applyFont="1" applyFill="1" applyBorder="1" applyAlignment="1">
      <alignment horizontal="left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165" fontId="112" fillId="2" borderId="36" xfId="0" applyNumberFormat="1" applyFont="1" applyFill="1" applyBorder="1" applyAlignment="1" applyProtection="1">
      <alignment vertical="center" wrapText="1"/>
      <protection locked="0"/>
    </xf>
    <xf numFmtId="43" fontId="18" fillId="22" borderId="1" xfId="6" applyNumberFormat="1" applyFont="1" applyFill="1" applyBorder="1" applyAlignment="1" applyProtection="1">
      <alignment vertical="center" wrapText="1"/>
      <protection locked="0"/>
    </xf>
    <xf numFmtId="43" fontId="18" fillId="22" borderId="34" xfId="6" applyNumberFormat="1" applyFont="1" applyFill="1" applyBorder="1" applyAlignment="1" applyProtection="1">
      <alignment vertical="center" wrapText="1"/>
      <protection locked="0"/>
    </xf>
    <xf numFmtId="165" fontId="18" fillId="2" borderId="0" xfId="0" applyNumberFormat="1" applyFont="1" applyFill="1" applyBorder="1" applyAlignment="1">
      <alignment horizontal="left" vertical="center" wrapText="1"/>
    </xf>
    <xf numFmtId="43" fontId="18" fillId="2" borderId="33" xfId="6" applyFont="1" applyFill="1" applyBorder="1" applyAlignment="1" applyProtection="1">
      <alignment horizontal="left" vertical="center" wrapText="1"/>
    </xf>
    <xf numFmtId="43" fontId="16" fillId="22" borderId="35" xfId="0" applyNumberFormat="1" applyFont="1" applyFill="1" applyBorder="1" applyAlignment="1" applyProtection="1">
      <alignment vertical="center" wrapText="1"/>
      <protection locked="0"/>
    </xf>
    <xf numFmtId="43" fontId="16" fillId="22" borderId="1" xfId="0" applyNumberFormat="1" applyFont="1" applyFill="1" applyBorder="1" applyAlignment="1" applyProtection="1">
      <alignment vertical="center" wrapText="1"/>
      <protection locked="0"/>
    </xf>
    <xf numFmtId="43" fontId="16" fillId="22" borderId="12" xfId="0" applyNumberFormat="1" applyFont="1" applyFill="1" applyBorder="1" applyAlignment="1" applyProtection="1">
      <alignment vertical="center" wrapText="1"/>
      <protection locked="0"/>
    </xf>
    <xf numFmtId="165" fontId="18" fillId="2" borderId="0" xfId="0" applyNumberFormat="1" applyFont="1" applyFill="1" applyBorder="1" applyAlignment="1">
      <alignment horizontal="center" vertical="center" wrapText="1"/>
    </xf>
    <xf numFmtId="165" fontId="18" fillId="2" borderId="33" xfId="0" applyNumberFormat="1" applyFont="1" applyFill="1" applyBorder="1" applyAlignment="1" applyProtection="1">
      <alignment vertical="center" wrapText="1"/>
      <protection locked="0"/>
    </xf>
    <xf numFmtId="43" fontId="16" fillId="22" borderId="33" xfId="0" applyNumberFormat="1" applyFont="1" applyFill="1" applyBorder="1" applyAlignment="1" applyProtection="1">
      <alignment vertical="center" wrapText="1"/>
      <protection locked="0"/>
    </xf>
    <xf numFmtId="0" fontId="82" fillId="18" borderId="1" xfId="0" applyFont="1" applyFill="1" applyBorder="1" applyAlignment="1">
      <alignment vertical="center" wrapText="1"/>
    </xf>
    <xf numFmtId="170" fontId="82" fillId="18" borderId="1" xfId="6" applyNumberFormat="1" applyFont="1" applyFill="1" applyBorder="1" applyAlignment="1">
      <alignment vertical="center" wrapText="1"/>
    </xf>
    <xf numFmtId="170" fontId="82" fillId="18" borderId="10" xfId="6" applyNumberFormat="1" applyFont="1" applyFill="1" applyBorder="1" applyAlignment="1">
      <alignment vertical="center" wrapText="1"/>
    </xf>
    <xf numFmtId="165" fontId="112" fillId="18" borderId="36" xfId="0" applyNumberFormat="1" applyFont="1" applyFill="1" applyBorder="1" applyAlignment="1" applyProtection="1">
      <alignment vertical="center" wrapText="1"/>
      <protection locked="0"/>
    </xf>
    <xf numFmtId="165" fontId="45" fillId="22" borderId="1" xfId="0" applyNumberFormat="1" applyFont="1" applyFill="1" applyBorder="1" applyAlignment="1" applyProtection="1">
      <alignment vertical="center" wrapText="1"/>
      <protection locked="0"/>
    </xf>
    <xf numFmtId="43" fontId="45" fillId="22" borderId="1" xfId="0" applyNumberFormat="1" applyFont="1" applyFill="1" applyBorder="1" applyAlignment="1" applyProtection="1">
      <alignment vertical="center" wrapText="1"/>
      <protection locked="0"/>
    </xf>
    <xf numFmtId="43" fontId="45" fillId="22" borderId="34" xfId="0" applyNumberFormat="1" applyFont="1" applyFill="1" applyBorder="1" applyAlignment="1" applyProtection="1">
      <alignment vertical="center" wrapText="1"/>
      <protection locked="0"/>
    </xf>
    <xf numFmtId="43" fontId="23" fillId="22" borderId="33" xfId="0" applyNumberFormat="1" applyFont="1" applyFill="1" applyBorder="1" applyAlignment="1" applyProtection="1">
      <alignment vertical="center" wrapText="1"/>
      <protection locked="0"/>
    </xf>
    <xf numFmtId="165" fontId="45" fillId="2" borderId="34" xfId="0" applyNumberFormat="1" applyFont="1" applyFill="1" applyBorder="1" applyAlignment="1" applyProtection="1">
      <alignment vertical="center" wrapText="1"/>
      <protection locked="0"/>
    </xf>
    <xf numFmtId="0" fontId="112" fillId="2" borderId="1" xfId="0" applyFont="1" applyFill="1" applyBorder="1" applyAlignment="1">
      <alignment vertical="center" wrapText="1"/>
    </xf>
    <xf numFmtId="43" fontId="115" fillId="2" borderId="1" xfId="6" applyNumberFormat="1" applyFont="1" applyFill="1" applyBorder="1" applyAlignment="1" applyProtection="1">
      <alignment vertical="center" wrapText="1"/>
      <protection locked="0"/>
    </xf>
    <xf numFmtId="43" fontId="115" fillId="2" borderId="10" xfId="6" applyNumberFormat="1" applyFont="1" applyFill="1" applyBorder="1" applyAlignment="1" applyProtection="1">
      <alignment vertical="center" wrapText="1"/>
      <protection locked="0"/>
    </xf>
    <xf numFmtId="165" fontId="18" fillId="2" borderId="1" xfId="0" applyNumberFormat="1" applyFont="1" applyFill="1" applyBorder="1" applyAlignment="1" applyProtection="1">
      <alignment vertical="center" wrapText="1"/>
      <protection locked="0"/>
    </xf>
    <xf numFmtId="43" fontId="18" fillId="2" borderId="1" xfId="0" applyNumberFormat="1" applyFont="1" applyFill="1" applyBorder="1" applyAlignment="1" applyProtection="1">
      <alignment vertical="center" wrapText="1"/>
      <protection locked="0"/>
    </xf>
    <xf numFmtId="43" fontId="18" fillId="2" borderId="34" xfId="0" applyNumberFormat="1" applyFont="1" applyFill="1" applyBorder="1" applyAlignment="1" applyProtection="1">
      <alignment vertical="center" wrapText="1"/>
      <protection locked="0"/>
    </xf>
    <xf numFmtId="43" fontId="16" fillId="2" borderId="33" xfId="0" applyNumberFormat="1" applyFont="1" applyFill="1" applyBorder="1" applyAlignment="1" applyProtection="1">
      <alignment vertical="center" wrapText="1"/>
      <protection locked="0"/>
    </xf>
    <xf numFmtId="165" fontId="18" fillId="0" borderId="34" xfId="0" applyNumberFormat="1" applyFont="1" applyBorder="1" applyAlignment="1" applyProtection="1">
      <alignment vertical="center" wrapText="1"/>
      <protection locked="0"/>
    </xf>
    <xf numFmtId="43" fontId="18" fillId="2" borderId="0" xfId="6" applyFont="1" applyFill="1" applyBorder="1" applyAlignment="1">
      <alignment horizontal="left" vertical="center" wrapText="1"/>
    </xf>
    <xf numFmtId="0" fontId="115" fillId="2" borderId="1" xfId="0" applyFont="1" applyFill="1" applyBorder="1" applyAlignment="1">
      <alignment vertical="center" wrapText="1"/>
    </xf>
    <xf numFmtId="43" fontId="18" fillId="2" borderId="33" xfId="0" applyNumberFormat="1" applyFont="1" applyFill="1" applyBorder="1" applyAlignment="1" applyProtection="1">
      <alignment vertical="center" wrapText="1"/>
      <protection locked="0"/>
    </xf>
    <xf numFmtId="0" fontId="115" fillId="0" borderId="1" xfId="0" applyFont="1" applyBorder="1" applyAlignment="1">
      <alignment vertical="center" wrapText="1"/>
    </xf>
    <xf numFmtId="165" fontId="18" fillId="0" borderId="1" xfId="0" applyNumberFormat="1" applyFont="1" applyBorder="1" applyAlignment="1" applyProtection="1">
      <alignment vertical="center" wrapText="1"/>
      <protection locked="0"/>
    </xf>
    <xf numFmtId="43" fontId="18" fillId="0" borderId="1" xfId="0" applyNumberFormat="1" applyFont="1" applyBorder="1" applyAlignment="1" applyProtection="1">
      <alignment vertical="center" wrapText="1"/>
      <protection locked="0"/>
    </xf>
    <xf numFmtId="43" fontId="18" fillId="0" borderId="34" xfId="0" applyNumberFormat="1" applyFont="1" applyBorder="1" applyAlignment="1" applyProtection="1">
      <alignment vertical="center" wrapText="1"/>
      <protection locked="0"/>
    </xf>
    <xf numFmtId="43" fontId="18" fillId="0" borderId="33" xfId="0" applyNumberFormat="1" applyFont="1" applyBorder="1" applyAlignment="1" applyProtection="1">
      <alignment vertical="center" wrapText="1"/>
      <protection locked="0"/>
    </xf>
    <xf numFmtId="169" fontId="18" fillId="12" borderId="37" xfId="6" applyNumberFormat="1" applyFont="1" applyFill="1" applyBorder="1" applyAlignment="1">
      <alignment vertical="center" wrapText="1"/>
    </xf>
    <xf numFmtId="0" fontId="16" fillId="12" borderId="38" xfId="0" applyFont="1" applyFill="1" applyBorder="1" applyAlignment="1">
      <alignment vertical="center" wrapText="1"/>
    </xf>
    <xf numFmtId="43" fontId="16" fillId="12" borderId="38" xfId="6" applyFont="1" applyFill="1" applyBorder="1" applyAlignment="1">
      <alignment vertical="center" wrapText="1"/>
    </xf>
    <xf numFmtId="43" fontId="16" fillId="12" borderId="39" xfId="6" applyFont="1" applyFill="1" applyBorder="1" applyAlignment="1">
      <alignment vertical="center" wrapText="1"/>
    </xf>
    <xf numFmtId="43" fontId="18" fillId="12" borderId="41" xfId="6" applyFont="1" applyFill="1" applyBorder="1" applyAlignment="1" applyProtection="1">
      <alignment vertical="center" wrapText="1"/>
      <protection locked="0"/>
    </xf>
    <xf numFmtId="43" fontId="16" fillId="12" borderId="37" xfId="6" applyFont="1" applyFill="1" applyBorder="1" applyAlignment="1">
      <alignment vertical="center" wrapText="1"/>
    </xf>
    <xf numFmtId="43" fontId="16" fillId="12" borderId="38" xfId="6" applyFont="1" applyFill="1" applyBorder="1" applyAlignment="1" applyProtection="1">
      <alignment vertical="center" wrapText="1"/>
    </xf>
    <xf numFmtId="43" fontId="16" fillId="12" borderId="40" xfId="6" applyFont="1" applyFill="1" applyBorder="1" applyAlignment="1" applyProtection="1">
      <alignment vertical="center" wrapText="1"/>
    </xf>
    <xf numFmtId="43" fontId="16" fillId="12" borderId="37" xfId="6" applyFont="1" applyFill="1" applyBorder="1" applyAlignment="1" applyProtection="1">
      <alignment vertical="center" wrapText="1"/>
    </xf>
    <xf numFmtId="43" fontId="18" fillId="12" borderId="40" xfId="6" applyFont="1" applyFill="1" applyBorder="1" applyAlignment="1" applyProtection="1">
      <alignment vertical="center" wrapText="1"/>
      <protection locked="0"/>
    </xf>
    <xf numFmtId="0" fontId="16" fillId="12" borderId="0" xfId="0" applyFont="1" applyFill="1" applyBorder="1" applyAlignment="1">
      <alignment vertical="center" wrapText="1"/>
    </xf>
    <xf numFmtId="4" fontId="16" fillId="12" borderId="0" xfId="0" applyNumberFormat="1" applyFont="1" applyFill="1" applyBorder="1" applyAlignment="1">
      <alignment horizontal="center" vertical="center" wrapText="1"/>
    </xf>
    <xf numFmtId="43" fontId="18" fillId="0" borderId="0" xfId="0" applyNumberFormat="1" applyFont="1" applyAlignment="1">
      <alignment wrapText="1"/>
    </xf>
    <xf numFmtId="0" fontId="18" fillId="0" borderId="0" xfId="0" applyFont="1" applyAlignment="1">
      <alignment horizontal="center" wrapText="1"/>
    </xf>
    <xf numFmtId="0" fontId="82" fillId="0" borderId="16" xfId="0" applyFont="1" applyBorder="1" applyAlignment="1">
      <alignment wrapText="1"/>
    </xf>
    <xf numFmtId="0" fontId="82" fillId="0" borderId="28" xfId="0" applyFont="1" applyBorder="1" applyAlignment="1">
      <alignment horizontal="center" vertical="center" wrapText="1"/>
    </xf>
    <xf numFmtId="0" fontId="82" fillId="0" borderId="29" xfId="0" applyFont="1" applyBorder="1" applyAlignment="1">
      <alignment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2" fillId="0" borderId="33" xfId="0" applyFont="1" applyBorder="1" applyAlignment="1" applyProtection="1">
      <alignment horizontal="center" wrapText="1"/>
      <protection locked="0"/>
    </xf>
    <xf numFmtId="0" fontId="18" fillId="0" borderId="10" xfId="0" applyFont="1" applyBorder="1" applyAlignment="1" applyProtection="1">
      <alignment horizontal="left" wrapText="1"/>
      <protection locked="0"/>
    </xf>
    <xf numFmtId="43" fontId="18" fillId="0" borderId="33" xfId="0" applyNumberFormat="1" applyFont="1" applyBorder="1" applyAlignment="1" applyProtection="1">
      <alignment horizontal="center" vertical="center" wrapText="1"/>
      <protection locked="0"/>
    </xf>
    <xf numFmtId="43" fontId="18" fillId="0" borderId="34" xfId="0" applyNumberFormat="1" applyFont="1" applyBorder="1" applyAlignment="1" applyProtection="1">
      <alignment horizontal="center" vertical="center" wrapText="1"/>
      <protection locked="0"/>
    </xf>
    <xf numFmtId="43" fontId="18" fillId="0" borderId="1" xfId="0" applyNumberFormat="1" applyFont="1" applyBorder="1" applyAlignment="1" applyProtection="1">
      <alignment horizontal="center" vertical="center" wrapText="1"/>
      <protection locked="0"/>
    </xf>
    <xf numFmtId="0" fontId="112" fillId="0" borderId="34" xfId="0" applyFont="1" applyBorder="1" applyAlignment="1" applyProtection="1">
      <alignment vertical="center" wrapText="1"/>
      <protection locked="0"/>
    </xf>
    <xf numFmtId="43" fontId="18" fillId="2" borderId="33" xfId="0" applyNumberFormat="1" applyFont="1" applyFill="1" applyBorder="1" applyAlignment="1" applyProtection="1">
      <alignment horizontal="center" vertical="center" wrapText="1"/>
      <protection locked="0"/>
    </xf>
    <xf numFmtId="43" fontId="18" fillId="2" borderId="34" xfId="0" applyNumberFormat="1" applyFont="1" applyFill="1" applyBorder="1" applyAlignment="1" applyProtection="1">
      <alignment horizontal="center" vertical="center" wrapText="1"/>
      <protection locked="0"/>
    </xf>
    <xf numFmtId="43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1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Fill="1" applyBorder="1" applyAlignment="1" applyProtection="1">
      <alignment horizontal="left" wrapText="1"/>
      <protection locked="0"/>
    </xf>
    <xf numFmtId="0" fontId="18" fillId="2" borderId="10" xfId="0" applyFont="1" applyFill="1" applyBorder="1" applyAlignment="1" applyProtection="1">
      <alignment horizontal="left" wrapText="1"/>
      <protection locked="0"/>
    </xf>
    <xf numFmtId="43" fontId="18" fillId="0" borderId="34" xfId="6" applyFont="1" applyBorder="1" applyAlignment="1" applyProtection="1">
      <alignment vertical="center" wrapText="1"/>
      <protection locked="0"/>
    </xf>
    <xf numFmtId="0" fontId="18" fillId="23" borderId="37" xfId="0" applyFont="1" applyFill="1" applyBorder="1" applyAlignment="1">
      <alignment wrapText="1"/>
    </xf>
    <xf numFmtId="0" fontId="16" fillId="23" borderId="39" xfId="0" applyFont="1" applyFill="1" applyBorder="1" applyAlignment="1">
      <alignment wrapText="1"/>
    </xf>
    <xf numFmtId="43" fontId="16" fillId="23" borderId="37" xfId="6" applyFont="1" applyFill="1" applyBorder="1" applyAlignment="1">
      <alignment horizontal="center"/>
    </xf>
    <xf numFmtId="43" fontId="16" fillId="23" borderId="40" xfId="6" applyFont="1" applyFill="1" applyBorder="1" applyAlignment="1">
      <alignment horizontal="center"/>
    </xf>
    <xf numFmtId="43" fontId="16" fillId="23" borderId="38" xfId="6" applyFont="1" applyFill="1" applyBorder="1" applyAlignment="1">
      <alignment horizontal="center"/>
    </xf>
    <xf numFmtId="43" fontId="16" fillId="23" borderId="40" xfId="6" applyFont="1" applyFill="1" applyBorder="1" applyAlignment="1" applyProtection="1">
      <alignment horizontal="center" wrapText="1"/>
      <protection locked="0"/>
    </xf>
    <xf numFmtId="0" fontId="18" fillId="22" borderId="0" xfId="0" applyFont="1" applyFill="1" applyBorder="1" applyAlignment="1">
      <alignment horizontal="center" wrapText="1"/>
    </xf>
    <xf numFmtId="0" fontId="82" fillId="0" borderId="0" xfId="0" applyFont="1" applyBorder="1" applyAlignment="1" applyProtection="1">
      <alignment horizontal="center" vertical="center" wrapText="1"/>
    </xf>
    <xf numFmtId="0" fontId="18" fillId="7" borderId="0" xfId="0" applyFont="1" applyFill="1" applyAlignment="1">
      <alignment wrapText="1"/>
    </xf>
    <xf numFmtId="0" fontId="82" fillId="0" borderId="42" xfId="0" applyFont="1" applyBorder="1" applyAlignment="1">
      <alignment horizontal="center" vertical="center" wrapText="1"/>
    </xf>
    <xf numFmtId="0" fontId="18" fillId="0" borderId="0" xfId="0" applyFont="1" applyBorder="1" applyAlignment="1" applyProtection="1">
      <alignment vertical="center" wrapText="1"/>
    </xf>
    <xf numFmtId="0" fontId="16" fillId="0" borderId="43" xfId="0" applyFont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33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wrapText="1"/>
    </xf>
    <xf numFmtId="43" fontId="18" fillId="0" borderId="33" xfId="6" applyFont="1" applyBorder="1" applyAlignment="1" applyProtection="1">
      <alignment horizontal="center" vertical="center" wrapText="1"/>
      <protection locked="0"/>
    </xf>
    <xf numFmtId="43" fontId="18" fillId="0" borderId="34" xfId="6" applyFont="1" applyBorder="1" applyAlignment="1" applyProtection="1">
      <alignment horizontal="center" vertical="center" wrapText="1"/>
      <protection locked="0"/>
    </xf>
    <xf numFmtId="43" fontId="16" fillId="2" borderId="43" xfId="6" applyFont="1" applyFill="1" applyBorder="1" applyAlignment="1" applyProtection="1">
      <alignment horizontal="center" vertical="center" wrapText="1"/>
    </xf>
    <xf numFmtId="43" fontId="18" fillId="0" borderId="0" xfId="6" applyFont="1" applyBorder="1" applyAlignment="1" applyProtection="1">
      <alignment horizontal="center" vertical="center" wrapText="1"/>
      <protection locked="0"/>
    </xf>
    <xf numFmtId="43" fontId="18" fillId="0" borderId="0" xfId="6" applyFont="1" applyBorder="1" applyAlignment="1" applyProtection="1">
      <alignment vertical="center" wrapText="1"/>
      <protection locked="0"/>
    </xf>
    <xf numFmtId="43" fontId="18" fillId="2" borderId="33" xfId="6" applyFont="1" applyFill="1" applyBorder="1" applyAlignment="1" applyProtection="1">
      <alignment horizontal="center" vertical="center" wrapText="1"/>
      <protection locked="0"/>
    </xf>
    <xf numFmtId="43" fontId="18" fillId="2" borderId="34" xfId="6" applyFont="1" applyFill="1" applyBorder="1" applyAlignment="1" applyProtection="1">
      <alignment horizontal="center" vertical="center" wrapText="1"/>
      <protection locked="0"/>
    </xf>
    <xf numFmtId="43" fontId="18" fillId="2" borderId="43" xfId="6" applyFont="1" applyFill="1" applyBorder="1" applyAlignment="1" applyProtection="1">
      <alignment horizontal="center" vertical="center" wrapText="1"/>
    </xf>
    <xf numFmtId="43" fontId="82" fillId="0" borderId="0" xfId="6" applyFont="1" applyBorder="1" applyAlignment="1" applyProtection="1">
      <alignment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2" borderId="10" xfId="0" applyFont="1" applyFill="1" applyBorder="1" applyAlignment="1" applyProtection="1">
      <alignment horizontal="center" wrapText="1"/>
    </xf>
    <xf numFmtId="43" fontId="16" fillId="24" borderId="37" xfId="6" applyFont="1" applyFill="1" applyBorder="1" applyAlignment="1" applyProtection="1">
      <alignment wrapText="1"/>
    </xf>
    <xf numFmtId="43" fontId="16" fillId="24" borderId="39" xfId="6" applyFont="1" applyFill="1" applyBorder="1" applyAlignment="1" applyProtection="1">
      <alignment wrapText="1"/>
    </xf>
    <xf numFmtId="43" fontId="16" fillId="24" borderId="37" xfId="6" applyFont="1" applyFill="1" applyBorder="1" applyAlignment="1" applyProtection="1">
      <alignment horizontal="center" vertical="center" wrapText="1"/>
    </xf>
    <xf numFmtId="43" fontId="16" fillId="24" borderId="40" xfId="6" applyFont="1" applyFill="1" applyBorder="1" applyAlignment="1" applyProtection="1">
      <alignment horizontal="center" vertical="center" wrapText="1"/>
    </xf>
    <xf numFmtId="43" fontId="16" fillId="24" borderId="44" xfId="6" applyFont="1" applyFill="1" applyBorder="1" applyAlignment="1" applyProtection="1">
      <alignment horizontal="center" vertical="center" wrapText="1"/>
    </xf>
    <xf numFmtId="43" fontId="16" fillId="24" borderId="40" xfId="6" applyFont="1" applyFill="1" applyBorder="1" applyAlignment="1" applyProtection="1">
      <alignment horizontal="center" vertical="center" wrapText="1"/>
      <protection locked="0"/>
    </xf>
    <xf numFmtId="164" fontId="18" fillId="0" borderId="0" xfId="5" applyFont="1" applyAlignment="1">
      <alignment wrapText="1"/>
    </xf>
    <xf numFmtId="43" fontId="18" fillId="2" borderId="45" xfId="6" applyFont="1" applyFill="1" applyBorder="1" applyAlignment="1" applyProtection="1">
      <alignment horizontal="left" vertical="center" wrapText="1"/>
    </xf>
    <xf numFmtId="165" fontId="18" fillId="0" borderId="2" xfId="0" applyNumberFormat="1" applyFont="1" applyBorder="1" applyAlignment="1" applyProtection="1">
      <alignment vertical="center" wrapText="1"/>
      <protection locked="0"/>
    </xf>
    <xf numFmtId="43" fontId="18" fillId="0" borderId="2" xfId="0" applyNumberFormat="1" applyFont="1" applyBorder="1" applyAlignment="1" applyProtection="1">
      <alignment vertical="center" wrapText="1"/>
      <protection locked="0"/>
    </xf>
    <xf numFmtId="43" fontId="18" fillId="0" borderId="32" xfId="0" applyNumberFormat="1" applyFont="1" applyBorder="1" applyAlignment="1" applyProtection="1">
      <alignment vertical="center" wrapText="1"/>
      <protection locked="0"/>
    </xf>
    <xf numFmtId="43" fontId="18" fillId="0" borderId="45" xfId="0" applyNumberFormat="1" applyFont="1" applyBorder="1" applyAlignment="1" applyProtection="1">
      <alignment vertical="center" wrapText="1"/>
      <protection locked="0"/>
    </xf>
    <xf numFmtId="43" fontId="18" fillId="2" borderId="2" xfId="0" applyNumberFormat="1" applyFont="1" applyFill="1" applyBorder="1" applyAlignment="1" applyProtection="1">
      <alignment vertical="center" wrapText="1"/>
      <protection locked="0"/>
    </xf>
    <xf numFmtId="165" fontId="18" fillId="0" borderId="32" xfId="0" applyNumberFormat="1" applyFont="1" applyBorder="1" applyAlignment="1" applyProtection="1">
      <alignment vertical="center" wrapText="1"/>
      <protection locked="0"/>
    </xf>
    <xf numFmtId="165" fontId="18" fillId="2" borderId="33" xfId="0" applyNumberFormat="1" applyFont="1" applyFill="1" applyBorder="1" applyAlignment="1" applyProtection="1">
      <alignment vertical="center" wrapText="1"/>
    </xf>
    <xf numFmtId="43" fontId="18" fillId="2" borderId="45" xfId="6" applyFont="1" applyFill="1" applyBorder="1" applyAlignment="1" applyProtection="1">
      <alignment horizontal="left" vertical="center" wrapText="1"/>
      <protection locked="0"/>
    </xf>
    <xf numFmtId="169" fontId="18" fillId="0" borderId="45" xfId="6" applyNumberFormat="1" applyFont="1" applyBorder="1" applyAlignment="1" applyProtection="1">
      <alignment vertical="center" wrapText="1"/>
    </xf>
    <xf numFmtId="0" fontId="115" fillId="2" borderId="2" xfId="0" applyFont="1" applyFill="1" applyBorder="1" applyAlignment="1" applyProtection="1">
      <alignment vertical="center" wrapText="1"/>
    </xf>
    <xf numFmtId="43" fontId="115" fillId="2" borderId="2" xfId="6" applyNumberFormat="1" applyFont="1" applyFill="1" applyBorder="1" applyAlignment="1" applyProtection="1">
      <alignment vertical="center" wrapText="1"/>
    </xf>
    <xf numFmtId="43" fontId="115" fillId="2" borderId="6" xfId="6" applyNumberFormat="1" applyFont="1" applyFill="1" applyBorder="1" applyAlignment="1" applyProtection="1">
      <alignment vertical="center" wrapText="1"/>
    </xf>
    <xf numFmtId="170" fontId="115" fillId="2" borderId="46" xfId="6" applyNumberFormat="1" applyFont="1" applyFill="1" applyBorder="1" applyAlignment="1" applyProtection="1">
      <alignment horizontal="center" vertical="center" wrapText="1"/>
    </xf>
    <xf numFmtId="170" fontId="115" fillId="2" borderId="26" xfId="6" applyNumberFormat="1" applyFont="1" applyFill="1" applyBorder="1" applyAlignment="1" applyProtection="1">
      <alignment horizontal="center" vertical="center" wrapText="1"/>
    </xf>
    <xf numFmtId="165" fontId="112" fillId="2" borderId="26" xfId="0" applyNumberFormat="1" applyFont="1" applyFill="1" applyBorder="1" applyAlignment="1" applyProtection="1">
      <alignment vertical="center" wrapText="1"/>
    </xf>
    <xf numFmtId="43" fontId="23" fillId="22" borderId="35" xfId="0" applyNumberFormat="1" applyFont="1" applyFill="1" applyBorder="1" applyAlignment="1" applyProtection="1">
      <alignment vertical="center" wrapText="1"/>
      <protection locked="0"/>
    </xf>
    <xf numFmtId="43" fontId="23" fillId="22" borderId="12" xfId="0" applyNumberFormat="1" applyFont="1" applyFill="1" applyBorder="1" applyAlignment="1" applyProtection="1">
      <alignment vertical="center" wrapText="1"/>
      <protection locked="0"/>
    </xf>
    <xf numFmtId="43" fontId="16" fillId="22" borderId="11" xfId="0" applyNumberFormat="1" applyFont="1" applyFill="1" applyBorder="1" applyAlignment="1" applyProtection="1">
      <alignment vertical="center" wrapText="1"/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0" fontId="116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/>
      <protection locked="0"/>
    </xf>
    <xf numFmtId="0" fontId="45" fillId="0" borderId="0" xfId="0" applyFont="1" applyAlignment="1" applyProtection="1">
      <alignment horizontal="center"/>
      <protection locked="0"/>
    </xf>
    <xf numFmtId="0" fontId="45" fillId="0" borderId="4" xfId="0" applyFont="1" applyBorder="1" applyProtection="1">
      <protection locked="0"/>
    </xf>
    <xf numFmtId="164" fontId="45" fillId="0" borderId="0" xfId="0" applyNumberFormat="1" applyFont="1" applyProtection="1">
      <protection locked="0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47" fillId="0" borderId="0" xfId="0" applyFont="1" applyProtection="1">
      <protection locked="0"/>
    </xf>
    <xf numFmtId="0" fontId="119" fillId="0" borderId="0" xfId="1" applyFont="1" applyAlignment="1" applyProtection="1">
      <alignment horizontal="center" vertical="center"/>
    </xf>
    <xf numFmtId="0" fontId="120" fillId="0" borderId="0" xfId="1" applyFont="1" applyBorder="1" applyAlignment="1" applyProtection="1"/>
    <xf numFmtId="0" fontId="47" fillId="0" borderId="4" xfId="3" applyFont="1" applyBorder="1" applyAlignment="1" applyProtection="1">
      <protection locked="0"/>
    </xf>
    <xf numFmtId="0" fontId="47" fillId="0" borderId="0" xfId="3" applyFont="1" applyAlignment="1" applyProtection="1">
      <alignment horizontal="center"/>
      <protection locked="0"/>
    </xf>
    <xf numFmtId="0" fontId="47" fillId="0" borderId="0" xfId="3" applyFont="1" applyAlignment="1" applyProtection="1">
      <protection locked="0"/>
    </xf>
    <xf numFmtId="0" fontId="46" fillId="0" borderId="0" xfId="3" applyFont="1" applyAlignment="1" applyProtection="1">
      <protection locked="0"/>
    </xf>
    <xf numFmtId="14" fontId="47" fillId="3" borderId="1" xfId="1" applyNumberFormat="1" applyFont="1" applyFill="1" applyBorder="1" applyAlignment="1" applyProtection="1">
      <alignment horizontal="center"/>
      <protection locked="0"/>
    </xf>
    <xf numFmtId="49" fontId="124" fillId="0" borderId="1" xfId="1" applyNumberFormat="1" applyFont="1" applyBorder="1" applyAlignment="1" applyProtection="1">
      <alignment horizontal="center"/>
    </xf>
    <xf numFmtId="49" fontId="124" fillId="0" borderId="1" xfId="1" applyNumberFormat="1" applyFont="1" applyBorder="1" applyAlignment="1" applyProtection="1">
      <alignment horizontal="center"/>
      <protection locked="0"/>
    </xf>
    <xf numFmtId="49" fontId="124" fillId="3" borderId="1" xfId="1" applyNumberFormat="1" applyFont="1" applyFill="1" applyBorder="1" applyAlignment="1" applyProtection="1">
      <alignment horizontal="center"/>
      <protection locked="0"/>
    </xf>
    <xf numFmtId="0" fontId="124" fillId="3" borderId="1" xfId="1" applyFont="1" applyFill="1" applyBorder="1" applyAlignment="1" applyProtection="1">
      <alignment horizontal="center"/>
      <protection locked="0"/>
    </xf>
    <xf numFmtId="0" fontId="124" fillId="0" borderId="1" xfId="1" applyFont="1" applyBorder="1" applyAlignment="1" applyProtection="1">
      <alignment horizontal="center"/>
    </xf>
    <xf numFmtId="0" fontId="55" fillId="0" borderId="0" xfId="3" applyFont="1" applyProtection="1">
      <protection locked="0"/>
    </xf>
    <xf numFmtId="0" fontId="45" fillId="0" borderId="0" xfId="0" applyFont="1"/>
    <xf numFmtId="0" fontId="23" fillId="0" borderId="0" xfId="0" applyFont="1" applyAlignment="1">
      <alignment horizontal="right"/>
    </xf>
    <xf numFmtId="0" fontId="23" fillId="0" borderId="4" xfId="0" applyFont="1" applyBorder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right"/>
    </xf>
    <xf numFmtId="49" fontId="23" fillId="9" borderId="4" xfId="0" applyNumberFormat="1" applyFont="1" applyFill="1" applyBorder="1" applyAlignment="1" applyProtection="1">
      <alignment horizontal="center"/>
      <protection locked="0"/>
    </xf>
    <xf numFmtId="0" fontId="23" fillId="9" borderId="4" xfId="0" applyFont="1" applyFill="1" applyBorder="1" applyAlignment="1" applyProtection="1">
      <alignment horizontal="center"/>
      <protection locked="0"/>
    </xf>
    <xf numFmtId="0" fontId="23" fillId="9" borderId="0" xfId="0" applyFont="1" applyFill="1" applyBorder="1" applyAlignment="1" applyProtection="1">
      <alignment horizontal="left"/>
    </xf>
    <xf numFmtId="164" fontId="116" fillId="0" borderId="0" xfId="0" applyNumberFormat="1" applyFont="1" applyProtection="1">
      <protection locked="0"/>
    </xf>
    <xf numFmtId="0" fontId="5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right"/>
      <protection locked="0"/>
    </xf>
    <xf numFmtId="0" fontId="23" fillId="9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164" fontId="6" fillId="2" borderId="0" xfId="0" applyNumberFormat="1" applyFont="1" applyFill="1" applyBorder="1"/>
    <xf numFmtId="0" fontId="116" fillId="0" borderId="0" xfId="0" applyFont="1"/>
    <xf numFmtId="0" fontId="5" fillId="0" borderId="0" xfId="0" applyFont="1"/>
    <xf numFmtId="164" fontId="5" fillId="0" borderId="0" xfId="0" applyNumberFormat="1" applyFont="1"/>
    <xf numFmtId="0" fontId="109" fillId="0" borderId="0" xfId="0" applyFont="1"/>
    <xf numFmtId="0" fontId="23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23" fillId="9" borderId="0" xfId="0" applyFont="1" applyFill="1" applyBorder="1" applyAlignment="1">
      <alignment horizontal="left"/>
    </xf>
    <xf numFmtId="0" fontId="55" fillId="0" borderId="0" xfId="1" applyFont="1" applyBorder="1" applyProtection="1">
      <protection locked="0"/>
    </xf>
    <xf numFmtId="0" fontId="55" fillId="0" borderId="0" xfId="1" applyFont="1" applyBorder="1" applyAlignment="1" applyProtection="1">
      <alignment horizontal="center"/>
      <protection locked="0"/>
    </xf>
    <xf numFmtId="16" fontId="9" fillId="0" borderId="1" xfId="0" applyNumberFormat="1" applyFont="1" applyBorder="1" applyAlignment="1" applyProtection="1">
      <alignment horizontal="center" vertical="center"/>
    </xf>
    <xf numFmtId="168" fontId="9" fillId="0" borderId="1" xfId="5" applyNumberFormat="1" applyFont="1" applyBorder="1" applyAlignment="1" applyProtection="1">
      <alignment horizontal="center" vertical="center"/>
    </xf>
    <xf numFmtId="0" fontId="85" fillId="0" borderId="1" xfId="0" applyFont="1" applyBorder="1" applyAlignment="1" applyProtection="1">
      <alignment horizontal="center"/>
      <protection locked="0"/>
    </xf>
    <xf numFmtId="164" fontId="85" fillId="0" borderId="3" xfId="0" applyNumberFormat="1" applyFont="1" applyBorder="1" applyProtection="1">
      <protection locked="0"/>
    </xf>
    <xf numFmtId="164" fontId="110" fillId="0" borderId="1" xfId="0" applyNumberFormat="1" applyFont="1" applyBorder="1" applyProtection="1"/>
    <xf numFmtId="165" fontId="9" fillId="0" borderId="1" xfId="0" applyNumberFormat="1" applyFont="1" applyBorder="1" applyAlignment="1" applyProtection="1">
      <alignment horizontal="center" vertical="center"/>
    </xf>
    <xf numFmtId="165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164" fontId="5" fillId="0" borderId="1" xfId="2" applyNumberFormat="1" applyFont="1" applyFill="1" applyBorder="1" applyAlignment="1" applyProtection="1"/>
    <xf numFmtId="164" fontId="5" fillId="7" borderId="1" xfId="2" applyNumberFormat="1" applyFont="1" applyFill="1" applyBorder="1" applyAlignment="1" applyProtection="1">
      <alignment vertical="center"/>
      <protection locked="0"/>
    </xf>
    <xf numFmtId="0" fontId="45" fillId="0" borderId="0" xfId="0" applyFont="1" applyAlignment="1"/>
    <xf numFmtId="0" fontId="11" fillId="0" borderId="0" xfId="0" applyFont="1"/>
    <xf numFmtId="0" fontId="12" fillId="2" borderId="1" xfId="0" applyFont="1" applyFill="1" applyBorder="1" applyAlignment="1" applyProtection="1">
      <alignment horizontal="center" vertical="center" wrapText="1"/>
    </xf>
    <xf numFmtId="0" fontId="7" fillId="11" borderId="6" xfId="1" applyFont="1" applyFill="1" applyBorder="1" applyAlignment="1" applyProtection="1">
      <alignment horizontal="left" wrapText="1"/>
    </xf>
    <xf numFmtId="0" fontId="10" fillId="0" borderId="4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64" fontId="127" fillId="0" borderId="0" xfId="0" applyNumberFormat="1" applyFont="1" applyProtection="1"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82" fillId="0" borderId="24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right" vertical="center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101" fillId="0" borderId="0" xfId="1" applyFont="1" applyAlignment="1" applyProtection="1">
      <alignment horizontal="center" wrapText="1"/>
      <protection locked="0"/>
    </xf>
    <xf numFmtId="0" fontId="117" fillId="0" borderId="0" xfId="1" applyFont="1" applyAlignment="1" applyProtection="1">
      <alignment horizontal="center" vertical="center"/>
      <protection locked="0"/>
    </xf>
    <xf numFmtId="0" fontId="118" fillId="0" borderId="0" xfId="1" applyFont="1" applyAlignment="1" applyProtection="1">
      <alignment horizontal="center"/>
      <protection locked="0"/>
    </xf>
    <xf numFmtId="0" fontId="93" fillId="0" borderId="0" xfId="1" applyFont="1" applyBorder="1" applyAlignment="1" applyProtection="1">
      <alignment horizontal="center" vertical="center" wrapText="1"/>
    </xf>
    <xf numFmtId="0" fontId="39" fillId="13" borderId="10" xfId="1" applyFont="1" applyFill="1" applyBorder="1" applyAlignment="1" applyProtection="1">
      <alignment horizontal="left" vertical="center" wrapText="1"/>
      <protection locked="0"/>
    </xf>
    <xf numFmtId="0" fontId="39" fillId="13" borderId="11" xfId="1" applyFont="1" applyFill="1" applyBorder="1" applyAlignment="1" applyProtection="1">
      <alignment horizontal="left" vertical="center" wrapText="1"/>
      <protection locked="0"/>
    </xf>
    <xf numFmtId="0" fontId="39" fillId="13" borderId="12" xfId="1" applyFont="1" applyFill="1" applyBorder="1" applyAlignment="1" applyProtection="1">
      <alignment horizontal="left" vertical="center" wrapText="1"/>
      <protection locked="0"/>
    </xf>
    <xf numFmtId="0" fontId="39" fillId="13" borderId="1" xfId="1" applyFont="1" applyFill="1" applyBorder="1" applyAlignment="1" applyProtection="1">
      <alignment horizontal="left" vertical="center" wrapText="1"/>
    </xf>
    <xf numFmtId="0" fontId="46" fillId="0" borderId="10" xfId="1" applyFont="1" applyBorder="1" applyAlignment="1" applyProtection="1">
      <alignment horizontal="left" vertical="center" wrapText="1"/>
      <protection locked="0"/>
    </xf>
    <xf numFmtId="0" fontId="46" fillId="0" borderId="11" xfId="1" applyFont="1" applyBorder="1" applyAlignment="1" applyProtection="1">
      <alignment horizontal="left" vertical="center" wrapText="1"/>
      <protection locked="0"/>
    </xf>
    <xf numFmtId="0" fontId="46" fillId="0" borderId="12" xfId="1" applyFont="1" applyBorder="1" applyAlignment="1" applyProtection="1">
      <alignment horizontal="left" vertical="center" wrapText="1"/>
      <protection locked="0"/>
    </xf>
    <xf numFmtId="0" fontId="74" fillId="0" borderId="10" xfId="1" applyFont="1" applyBorder="1" applyAlignment="1" applyProtection="1">
      <alignment horizontal="left" vertical="center" wrapText="1"/>
      <protection locked="0"/>
    </xf>
    <xf numFmtId="0" fontId="74" fillId="0" borderId="11" xfId="1" applyFont="1" applyBorder="1" applyAlignment="1" applyProtection="1">
      <alignment horizontal="left" vertical="center" wrapText="1"/>
      <protection locked="0"/>
    </xf>
    <xf numFmtId="0" fontId="74" fillId="0" borderId="12" xfId="1" applyFont="1" applyBorder="1" applyAlignment="1" applyProtection="1">
      <alignment horizontal="left" vertical="center" wrapText="1"/>
      <protection locked="0"/>
    </xf>
    <xf numFmtId="0" fontId="34" fillId="14" borderId="10" xfId="1" applyFont="1" applyFill="1" applyBorder="1" applyAlignment="1" applyProtection="1">
      <alignment horizontal="center" vertical="center" wrapText="1"/>
    </xf>
    <xf numFmtId="0" fontId="34" fillId="14" borderId="12" xfId="1" applyFont="1" applyFill="1" applyBorder="1" applyAlignment="1" applyProtection="1">
      <alignment horizontal="center" vertical="center" wrapText="1"/>
    </xf>
    <xf numFmtId="0" fontId="77" fillId="13" borderId="10" xfId="1" applyFont="1" applyFill="1" applyBorder="1" applyAlignment="1" applyProtection="1">
      <alignment horizontal="center" vertical="center" wrapText="1"/>
    </xf>
    <xf numFmtId="0" fontId="77" fillId="13" borderId="12" xfId="1" applyFont="1" applyFill="1" applyBorder="1" applyAlignment="1" applyProtection="1">
      <alignment horizontal="center" vertical="center" wrapText="1"/>
    </xf>
    <xf numFmtId="0" fontId="34" fillId="0" borderId="1" xfId="1" applyFont="1" applyFill="1" applyBorder="1" applyAlignment="1" applyProtection="1">
      <alignment horizontal="left" vertical="center" wrapText="1"/>
    </xf>
    <xf numFmtId="0" fontId="34" fillId="13" borderId="1" xfId="1" applyFont="1" applyFill="1" applyBorder="1" applyAlignment="1" applyProtection="1">
      <alignment horizontal="left" vertical="center" wrapText="1"/>
    </xf>
    <xf numFmtId="0" fontId="34" fillId="0" borderId="1" xfId="1" applyFont="1" applyBorder="1" applyAlignment="1" applyProtection="1">
      <alignment horizontal="left" vertical="center" wrapText="1"/>
    </xf>
    <xf numFmtId="0" fontId="77" fillId="13" borderId="1" xfId="1" applyFont="1" applyFill="1" applyBorder="1" applyAlignment="1" applyProtection="1">
      <alignment horizontal="left" vertical="center" wrapText="1"/>
    </xf>
    <xf numFmtId="0" fontId="35" fillId="0" borderId="10" xfId="1" applyFont="1" applyFill="1" applyBorder="1" applyAlignment="1" applyProtection="1">
      <alignment horizontal="center" vertical="center" wrapText="1"/>
    </xf>
    <xf numFmtId="0" fontId="35" fillId="0" borderId="12" xfId="1" applyFont="1" applyFill="1" applyBorder="1" applyAlignment="1" applyProtection="1">
      <alignment horizontal="center" vertical="center" wrapText="1"/>
    </xf>
    <xf numFmtId="0" fontId="18" fillId="0" borderId="0" xfId="1" applyFont="1" applyAlignment="1" applyProtection="1">
      <alignment horizontal="center" vertical="center"/>
    </xf>
    <xf numFmtId="0" fontId="34" fillId="13" borderId="10" xfId="1" applyFont="1" applyFill="1" applyBorder="1" applyAlignment="1" applyProtection="1">
      <alignment horizontal="center" vertical="center" wrapText="1"/>
    </xf>
    <xf numFmtId="0" fontId="34" fillId="13" borderId="12" xfId="1" applyFont="1" applyFill="1" applyBorder="1" applyAlignment="1" applyProtection="1">
      <alignment horizontal="center" vertical="center" wrapText="1"/>
    </xf>
    <xf numFmtId="0" fontId="34" fillId="0" borderId="10" xfId="1" applyFont="1" applyBorder="1" applyAlignment="1" applyProtection="1">
      <alignment horizontal="center" vertical="center" wrapText="1"/>
    </xf>
    <xf numFmtId="0" fontId="34" fillId="0" borderId="12" xfId="1" applyFont="1" applyBorder="1" applyAlignment="1" applyProtection="1">
      <alignment horizontal="center" vertical="center" wrapText="1"/>
    </xf>
    <xf numFmtId="0" fontId="35" fillId="13" borderId="10" xfId="1" applyFont="1" applyFill="1" applyBorder="1" applyAlignment="1" applyProtection="1">
      <alignment horizontal="center" vertical="center" wrapText="1"/>
    </xf>
    <xf numFmtId="0" fontId="35" fillId="13" borderId="12" xfId="1" applyFont="1" applyFill="1" applyBorder="1" applyAlignment="1" applyProtection="1">
      <alignment horizontal="center" vertical="center" wrapText="1"/>
    </xf>
    <xf numFmtId="0" fontId="35" fillId="12" borderId="10" xfId="1" applyFont="1" applyFill="1" applyBorder="1" applyAlignment="1" applyProtection="1">
      <alignment horizontal="center" vertical="center" wrapText="1"/>
    </xf>
    <xf numFmtId="0" fontId="35" fillId="12" borderId="12" xfId="1" applyFont="1" applyFill="1" applyBorder="1" applyAlignment="1" applyProtection="1">
      <alignment horizontal="center" vertical="center" wrapText="1"/>
    </xf>
    <xf numFmtId="0" fontId="77" fillId="0" borderId="10" xfId="1" applyFont="1" applyBorder="1" applyAlignment="1" applyProtection="1">
      <alignment horizontal="center" vertical="center" wrapText="1"/>
    </xf>
    <xf numFmtId="0" fontId="77" fillId="0" borderId="12" xfId="1" applyFont="1" applyBorder="1" applyAlignment="1" applyProtection="1">
      <alignment horizontal="center" vertical="center" wrapText="1"/>
    </xf>
    <xf numFmtId="0" fontId="35" fillId="12" borderId="11" xfId="1" applyFont="1" applyFill="1" applyBorder="1" applyAlignment="1" applyProtection="1">
      <alignment horizontal="center" vertical="center" wrapText="1"/>
    </xf>
    <xf numFmtId="0" fontId="90" fillId="0" borderId="4" xfId="1" applyFont="1" applyFill="1" applyBorder="1" applyAlignment="1" applyProtection="1">
      <alignment horizontal="left" wrapText="1"/>
    </xf>
    <xf numFmtId="0" fontId="18" fillId="0" borderId="2" xfId="1" applyFont="1" applyBorder="1" applyAlignment="1" applyProtection="1">
      <alignment horizontal="center" vertical="center" wrapText="1"/>
    </xf>
    <xf numFmtId="0" fontId="18" fillId="0" borderId="3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18" fillId="0" borderId="1" xfId="1" applyFont="1" applyBorder="1" applyAlignment="1" applyProtection="1">
      <alignment horizontal="center" vertical="center"/>
    </xf>
    <xf numFmtId="0" fontId="35" fillId="13" borderId="1" xfId="1" applyFont="1" applyFill="1" applyBorder="1" applyAlignment="1" applyProtection="1">
      <alignment horizontal="left" vertical="center" wrapText="1"/>
    </xf>
    <xf numFmtId="0" fontId="34" fillId="14" borderId="1" xfId="1" applyFont="1" applyFill="1" applyBorder="1" applyAlignment="1" applyProtection="1">
      <alignment horizontal="left" vertical="center" wrapText="1"/>
    </xf>
    <xf numFmtId="0" fontId="35" fillId="0" borderId="1" xfId="1" applyFont="1" applyFill="1" applyBorder="1" applyAlignment="1" applyProtection="1">
      <alignment horizontal="left" vertical="center" wrapText="1"/>
    </xf>
    <xf numFmtId="0" fontId="45" fillId="0" borderId="0" xfId="0" applyFont="1" applyAlignment="1" applyProtection="1">
      <alignment horizontal="center" wrapText="1"/>
    </xf>
    <xf numFmtId="0" fontId="45" fillId="0" borderId="0" xfId="0" applyFont="1" applyAlignment="1" applyProtection="1">
      <alignment horizontal="center"/>
    </xf>
    <xf numFmtId="0" fontId="45" fillId="0" borderId="0" xfId="0" applyFont="1" applyBorder="1" applyProtection="1"/>
    <xf numFmtId="0" fontId="38" fillId="0" borderId="0" xfId="1" applyFont="1" applyAlignment="1" applyProtection="1">
      <alignment horizontal="left"/>
      <protection locked="0"/>
    </xf>
    <xf numFmtId="0" fontId="38" fillId="12" borderId="1" xfId="1" applyFont="1" applyFill="1" applyBorder="1" applyAlignment="1" applyProtection="1">
      <alignment horizontal="left" vertical="center" wrapText="1"/>
    </xf>
    <xf numFmtId="0" fontId="39" fillId="9" borderId="10" xfId="1" applyFont="1" applyFill="1" applyBorder="1" applyAlignment="1" applyProtection="1">
      <alignment horizontal="left" vertical="center" wrapText="1"/>
    </xf>
    <xf numFmtId="0" fontId="39" fillId="9" borderId="11" xfId="1" applyFont="1" applyFill="1" applyBorder="1" applyAlignment="1" applyProtection="1">
      <alignment horizontal="left" vertical="center" wrapText="1"/>
    </xf>
    <xf numFmtId="0" fontId="39" fillId="9" borderId="12" xfId="1" applyFont="1" applyFill="1" applyBorder="1" applyAlignment="1" applyProtection="1">
      <alignment horizontal="left" vertical="center" wrapText="1"/>
    </xf>
    <xf numFmtId="0" fontId="34" fillId="0" borderId="10" xfId="1" applyFont="1" applyFill="1" applyBorder="1" applyAlignment="1" applyProtection="1">
      <alignment horizontal="center" vertical="center" wrapText="1"/>
    </xf>
    <xf numFmtId="0" fontId="34" fillId="0" borderId="12" xfId="1" applyFont="1" applyFill="1" applyBorder="1" applyAlignment="1" applyProtection="1">
      <alignment horizontal="center" vertical="center" wrapText="1"/>
    </xf>
    <xf numFmtId="49" fontId="34" fillId="0" borderId="10" xfId="1" applyNumberFormat="1" applyFont="1" applyBorder="1" applyAlignment="1" applyProtection="1">
      <alignment horizontal="center" vertical="center" wrapText="1"/>
    </xf>
    <xf numFmtId="49" fontId="34" fillId="0" borderId="12" xfId="1" applyNumberFormat="1" applyFont="1" applyBorder="1" applyAlignment="1" applyProtection="1">
      <alignment horizontal="center" vertical="center" wrapText="1"/>
    </xf>
    <xf numFmtId="0" fontId="29" fillId="0" borderId="0" xfId="3" applyFont="1" applyAlignment="1" applyProtection="1">
      <alignment horizontal="left" vertical="center"/>
      <protection locked="0"/>
    </xf>
    <xf numFmtId="0" fontId="30" fillId="0" borderId="0" xfId="3" applyFont="1" applyAlignment="1" applyProtection="1">
      <alignment horizontal="center"/>
      <protection locked="0"/>
    </xf>
    <xf numFmtId="0" fontId="33" fillId="0" borderId="0" xfId="3" applyFont="1" applyAlignment="1" applyProtection="1">
      <alignment horizontal="left"/>
      <protection locked="0"/>
    </xf>
    <xf numFmtId="0" fontId="32" fillId="0" borderId="0" xfId="3" applyFont="1" applyAlignment="1" applyProtection="1">
      <alignment horizontal="left"/>
      <protection locked="0"/>
    </xf>
    <xf numFmtId="0" fontId="34" fillId="0" borderId="0" xfId="1" applyFont="1" applyAlignment="1" applyProtection="1">
      <alignment horizontal="center" vertical="center"/>
    </xf>
    <xf numFmtId="0" fontId="123" fillId="0" borderId="0" xfId="1" applyFont="1" applyBorder="1" applyAlignment="1" applyProtection="1">
      <alignment horizontal="left" vertical="center" wrapText="1"/>
      <protection locked="0"/>
    </xf>
    <xf numFmtId="0" fontId="123" fillId="0" borderId="4" xfId="1" applyFont="1" applyBorder="1" applyAlignment="1" applyProtection="1">
      <alignment horizontal="left" vertical="center" wrapText="1"/>
      <protection locked="0"/>
    </xf>
    <xf numFmtId="0" fontId="34" fillId="0" borderId="0" xfId="1" applyFont="1" applyBorder="1" applyAlignment="1" applyProtection="1">
      <alignment horizontal="center"/>
    </xf>
    <xf numFmtId="0" fontId="42" fillId="0" borderId="0" xfId="3" applyFont="1" applyAlignment="1" applyProtection="1">
      <alignment horizontal="center" vertical="center" wrapText="1"/>
    </xf>
    <xf numFmtId="0" fontId="34" fillId="0" borderId="0" xfId="1" applyFont="1" applyAlignment="1" applyProtection="1">
      <alignment horizontal="center" wrapText="1"/>
    </xf>
    <xf numFmtId="0" fontId="122" fillId="0" borderId="0" xfId="1" applyFont="1" applyBorder="1" applyAlignment="1" applyProtection="1">
      <alignment horizontal="left" vertical="center" wrapText="1"/>
    </xf>
    <xf numFmtId="0" fontId="122" fillId="0" borderId="4" xfId="1" applyFont="1" applyBorder="1" applyAlignment="1" applyProtection="1">
      <alignment horizontal="left" vertical="center" wrapText="1"/>
    </xf>
    <xf numFmtId="0" fontId="47" fillId="0" borderId="0" xfId="3" applyFont="1" applyAlignment="1" applyProtection="1">
      <alignment horizontal="left" wrapText="1"/>
      <protection locked="0"/>
    </xf>
    <xf numFmtId="0" fontId="32" fillId="0" borderId="0" xfId="3" applyFont="1" applyBorder="1" applyAlignment="1" applyProtection="1">
      <alignment horizontal="center"/>
    </xf>
    <xf numFmtId="0" fontId="32" fillId="0" borderId="0" xfId="3" applyFont="1" applyAlignment="1" applyProtection="1">
      <alignment horizontal="left"/>
    </xf>
    <xf numFmtId="0" fontId="16" fillId="0" borderId="0" xfId="1" applyFont="1" applyBorder="1" applyAlignment="1" applyProtection="1">
      <alignment horizontal="center" vertical="center"/>
    </xf>
    <xf numFmtId="0" fontId="16" fillId="0" borderId="4" xfId="1" applyFont="1" applyBorder="1" applyAlignment="1" applyProtection="1">
      <alignment horizontal="center" vertical="center"/>
    </xf>
    <xf numFmtId="0" fontId="18" fillId="0" borderId="6" xfId="1" applyFont="1" applyBorder="1" applyAlignment="1" applyProtection="1">
      <alignment horizontal="center" vertical="center"/>
    </xf>
    <xf numFmtId="0" fontId="18" fillId="0" borderId="5" xfId="1" applyFont="1" applyBorder="1" applyAlignment="1" applyProtection="1">
      <alignment horizontal="center" vertical="center"/>
    </xf>
    <xf numFmtId="0" fontId="18" fillId="0" borderId="7" xfId="1" applyFont="1" applyBorder="1" applyAlignment="1" applyProtection="1">
      <alignment horizontal="center" vertical="center"/>
    </xf>
    <xf numFmtId="0" fontId="18" fillId="0" borderId="8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18" fillId="0" borderId="9" xfId="1" applyFont="1" applyBorder="1" applyAlignment="1" applyProtection="1">
      <alignment horizontal="center" vertical="center"/>
    </xf>
    <xf numFmtId="0" fontId="16" fillId="0" borderId="10" xfId="1" applyFont="1" applyBorder="1" applyAlignment="1" applyProtection="1">
      <alignment horizontal="center"/>
    </xf>
    <xf numFmtId="0" fontId="16" fillId="0" borderId="11" xfId="1" applyFont="1" applyBorder="1" applyAlignment="1" applyProtection="1">
      <alignment horizontal="center"/>
    </xf>
    <xf numFmtId="0" fontId="16" fillId="0" borderId="12" xfId="1" applyFont="1" applyBorder="1" applyAlignment="1" applyProtection="1">
      <alignment horizontal="center"/>
    </xf>
    <xf numFmtId="0" fontId="34" fillId="14" borderId="10" xfId="1" applyFont="1" applyFill="1" applyBorder="1" applyAlignment="1" applyProtection="1">
      <alignment vertical="center" wrapText="1"/>
    </xf>
    <xf numFmtId="0" fontId="34" fillId="14" borderId="11" xfId="1" applyFont="1" applyFill="1" applyBorder="1" applyAlignment="1" applyProtection="1">
      <alignment vertical="center" wrapText="1"/>
    </xf>
    <xf numFmtId="0" fontId="34" fillId="14" borderId="12" xfId="1" applyFont="1" applyFill="1" applyBorder="1" applyAlignment="1" applyProtection="1">
      <alignment vertical="center" wrapText="1"/>
    </xf>
    <xf numFmtId="0" fontId="77" fillId="0" borderId="1" xfId="1" applyFont="1" applyBorder="1" applyAlignment="1" applyProtection="1">
      <alignment horizontal="left" vertical="center" wrapText="1"/>
    </xf>
    <xf numFmtId="0" fontId="18" fillId="0" borderId="6" xfId="1" applyFont="1" applyBorder="1" applyAlignment="1" applyProtection="1">
      <alignment horizontal="center" vertical="center" wrapText="1"/>
    </xf>
    <xf numFmtId="0" fontId="18" fillId="0" borderId="7" xfId="1" applyFont="1" applyBorder="1" applyAlignment="1" applyProtection="1">
      <alignment horizontal="center" vertical="center" wrapText="1"/>
    </xf>
    <xf numFmtId="0" fontId="18" fillId="0" borderId="8" xfId="1" applyFont="1" applyBorder="1" applyAlignment="1" applyProtection="1">
      <alignment horizontal="center" vertical="center" wrapText="1"/>
    </xf>
    <xf numFmtId="0" fontId="18" fillId="0" borderId="9" xfId="1" applyFont="1" applyBorder="1" applyAlignment="1" applyProtection="1">
      <alignment horizontal="center" vertical="center" wrapText="1"/>
    </xf>
    <xf numFmtId="0" fontId="18" fillId="0" borderId="1" xfId="1" applyFont="1" applyBorder="1" applyAlignment="1" applyProtection="1">
      <alignment horizontal="center" vertical="center" wrapText="1"/>
    </xf>
    <xf numFmtId="0" fontId="34" fillId="0" borderId="1" xfId="1" applyFont="1" applyBorder="1" applyAlignment="1" applyProtection="1">
      <alignment vertical="center" wrapText="1"/>
    </xf>
    <xf numFmtId="0" fontId="34" fillId="13" borderId="1" xfId="1" applyFont="1" applyFill="1" applyBorder="1" applyAlignment="1" applyProtection="1">
      <alignment vertical="center" wrapText="1"/>
    </xf>
    <xf numFmtId="0" fontId="34" fillId="14" borderId="1" xfId="1" applyFont="1" applyFill="1" applyBorder="1" applyAlignment="1" applyProtection="1">
      <alignment vertical="center" wrapText="1"/>
    </xf>
    <xf numFmtId="0" fontId="46" fillId="0" borderId="1" xfId="1" applyFont="1" applyFill="1" applyBorder="1" applyAlignment="1" applyProtection="1">
      <alignment horizontal="left" vertical="center" wrapText="1"/>
    </xf>
    <xf numFmtId="0" fontId="46" fillId="0" borderId="10" xfId="1" applyFont="1" applyFill="1" applyBorder="1" applyAlignment="1" applyProtection="1">
      <alignment horizontal="left" vertical="center" wrapText="1"/>
    </xf>
    <xf numFmtId="0" fontId="46" fillId="0" borderId="11" xfId="1" applyFont="1" applyFill="1" applyBorder="1" applyAlignment="1" applyProtection="1">
      <alignment horizontal="left" vertical="center" wrapText="1"/>
    </xf>
    <xf numFmtId="0" fontId="46" fillId="0" borderId="12" xfId="1" applyFont="1" applyFill="1" applyBorder="1" applyAlignment="1" applyProtection="1">
      <alignment horizontal="left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46" fillId="3" borderId="10" xfId="1" applyFont="1" applyFill="1" applyBorder="1" applyAlignment="1" applyProtection="1">
      <alignment horizontal="left" vertical="center" wrapText="1"/>
    </xf>
    <xf numFmtId="0" fontId="46" fillId="3" borderId="11" xfId="1" applyFont="1" applyFill="1" applyBorder="1" applyAlignment="1" applyProtection="1">
      <alignment horizontal="left" vertical="center" wrapText="1"/>
    </xf>
    <xf numFmtId="0" fontId="46" fillId="3" borderId="12" xfId="1" applyFont="1" applyFill="1" applyBorder="1" applyAlignment="1" applyProtection="1">
      <alignment horizontal="left" vertical="center" wrapText="1"/>
    </xf>
    <xf numFmtId="0" fontId="46" fillId="9" borderId="10" xfId="1" applyFont="1" applyFill="1" applyBorder="1" applyAlignment="1" applyProtection="1">
      <alignment horizontal="left" vertical="center" wrapText="1"/>
    </xf>
    <xf numFmtId="0" fontId="46" fillId="9" borderId="11" xfId="1" applyFont="1" applyFill="1" applyBorder="1" applyAlignment="1" applyProtection="1">
      <alignment horizontal="left" vertical="center" wrapText="1"/>
    </xf>
    <xf numFmtId="0" fontId="46" fillId="9" borderId="12" xfId="1" applyFont="1" applyFill="1" applyBorder="1" applyAlignment="1" applyProtection="1">
      <alignment horizontal="left" vertical="center" wrapText="1"/>
    </xf>
    <xf numFmtId="0" fontId="78" fillId="13" borderId="10" xfId="1" applyFont="1" applyFill="1" applyBorder="1" applyAlignment="1" applyProtection="1">
      <alignment horizontal="center" vertical="center" wrapText="1"/>
    </xf>
    <xf numFmtId="0" fontId="78" fillId="13" borderId="12" xfId="1" applyFont="1" applyFill="1" applyBorder="1" applyAlignment="1" applyProtection="1">
      <alignment horizontal="center" vertical="center" wrapText="1"/>
    </xf>
    <xf numFmtId="0" fontId="77" fillId="13" borderId="10" xfId="1" applyFont="1" applyFill="1" applyBorder="1" applyAlignment="1" applyProtection="1">
      <alignment horizontal="left" vertical="center" wrapText="1"/>
    </xf>
    <xf numFmtId="0" fontId="77" fillId="13" borderId="11" xfId="1" applyFont="1" applyFill="1" applyBorder="1" applyAlignment="1" applyProtection="1">
      <alignment horizontal="left" vertical="center" wrapText="1"/>
    </xf>
    <xf numFmtId="0" fontId="77" fillId="13" borderId="12" xfId="1" applyFont="1" applyFill="1" applyBorder="1" applyAlignment="1" applyProtection="1">
      <alignment horizontal="left" vertical="center" wrapText="1"/>
    </xf>
    <xf numFmtId="0" fontId="93" fillId="2" borderId="4" xfId="1" applyFont="1" applyFill="1" applyBorder="1" applyAlignment="1" applyProtection="1">
      <alignment horizontal="center" vertical="top"/>
    </xf>
    <xf numFmtId="0" fontId="38" fillId="0" borderId="0" xfId="1" applyFont="1" applyAlignment="1" applyProtection="1">
      <alignment horizontal="left" wrapText="1"/>
      <protection locked="0"/>
    </xf>
    <xf numFmtId="0" fontId="16" fillId="0" borderId="0" xfId="3" applyFont="1" applyAlignment="1" applyProtection="1">
      <alignment horizontal="left"/>
      <protection locked="0"/>
    </xf>
    <xf numFmtId="0" fontId="47" fillId="13" borderId="1" xfId="1" applyFont="1" applyFill="1" applyBorder="1" applyAlignment="1" applyProtection="1">
      <alignment horizontal="left" vertical="center" wrapText="1"/>
    </xf>
    <xf numFmtId="0" fontId="47" fillId="12" borderId="1" xfId="1" applyFont="1" applyFill="1" applyBorder="1" applyAlignment="1" applyProtection="1">
      <alignment horizontal="left" vertical="center" wrapText="1"/>
    </xf>
    <xf numFmtId="0" fontId="38" fillId="13" borderId="10" xfId="1" applyFont="1" applyFill="1" applyBorder="1" applyAlignment="1" applyProtection="1">
      <alignment horizontal="left" vertical="center" wrapText="1"/>
    </xf>
    <xf numFmtId="0" fontId="38" fillId="13" borderId="11" xfId="1" applyFont="1" applyFill="1" applyBorder="1" applyAlignment="1" applyProtection="1">
      <alignment horizontal="left" vertical="center" wrapText="1"/>
    </xf>
    <xf numFmtId="0" fontId="38" fillId="13" borderId="12" xfId="1" applyFont="1" applyFill="1" applyBorder="1" applyAlignment="1" applyProtection="1">
      <alignment horizontal="left" vertical="center" wrapText="1"/>
    </xf>
    <xf numFmtId="0" fontId="39" fillId="3" borderId="10" xfId="1" applyFont="1" applyFill="1" applyBorder="1" applyAlignment="1" applyProtection="1">
      <alignment horizontal="left" vertical="center" wrapText="1"/>
    </xf>
    <xf numFmtId="0" fontId="39" fillId="3" borderId="11" xfId="1" applyFont="1" applyFill="1" applyBorder="1" applyAlignment="1" applyProtection="1">
      <alignment horizontal="left" vertical="center" wrapText="1"/>
    </xf>
    <xf numFmtId="0" fontId="39" fillId="3" borderId="12" xfId="1" applyFont="1" applyFill="1" applyBorder="1" applyAlignment="1" applyProtection="1">
      <alignment horizontal="left" vertical="center" wrapText="1"/>
    </xf>
    <xf numFmtId="0" fontId="16" fillId="0" borderId="0" xfId="1" applyFont="1" applyAlignment="1" applyProtection="1">
      <alignment horizontal="center" vertical="center" wrapText="1"/>
    </xf>
    <xf numFmtId="164" fontId="18" fillId="0" borderId="1" xfId="1" applyNumberFormat="1" applyFont="1" applyBorder="1" applyAlignment="1" applyProtection="1">
      <alignment horizontal="center" vertical="center" wrapText="1"/>
    </xf>
    <xf numFmtId="0" fontId="46" fillId="0" borderId="0" xfId="0" applyFont="1" applyAlignment="1" applyProtection="1">
      <alignment horizontal="left" vertical="center" wrapText="1"/>
      <protection locked="0"/>
    </xf>
    <xf numFmtId="0" fontId="38" fillId="0" borderId="10" xfId="1" applyFont="1" applyFill="1" applyBorder="1" applyAlignment="1" applyProtection="1">
      <alignment horizontal="center" vertical="center" wrapText="1"/>
    </xf>
    <xf numFmtId="0" fontId="38" fillId="0" borderId="11" xfId="1" applyFont="1" applyFill="1" applyBorder="1" applyAlignment="1" applyProtection="1">
      <alignment horizontal="center" vertical="center" wrapText="1"/>
    </xf>
    <xf numFmtId="0" fontId="38" fillId="0" borderId="12" xfId="1" applyFont="1" applyFill="1" applyBorder="1" applyAlignment="1" applyProtection="1">
      <alignment horizontal="center" vertical="center" wrapText="1"/>
    </xf>
    <xf numFmtId="0" fontId="39" fillId="0" borderId="1" xfId="1" applyFont="1" applyFill="1" applyBorder="1" applyAlignment="1" applyProtection="1">
      <alignment horizontal="left" vertical="center" wrapText="1"/>
    </xf>
    <xf numFmtId="0" fontId="46" fillId="0" borderId="0" xfId="0" applyFont="1" applyAlignment="1" applyProtection="1">
      <alignment horizontal="center" vertical="center" wrapText="1"/>
    </xf>
    <xf numFmtId="0" fontId="47" fillId="0" borderId="0" xfId="0" applyFont="1" applyAlignment="1" applyProtection="1">
      <alignment horizontal="center" vertical="center" wrapText="1"/>
    </xf>
    <xf numFmtId="0" fontId="47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46" fillId="0" borderId="0" xfId="0" applyFont="1" applyAlignment="1" applyProtection="1">
      <alignment horizontal="justify" wrapText="1"/>
    </xf>
    <xf numFmtId="0" fontId="100" fillId="0" borderId="2" xfId="1" applyFont="1" applyBorder="1" applyAlignment="1" applyProtection="1">
      <alignment horizontal="left" vertical="center" wrapText="1"/>
      <protection locked="0"/>
    </xf>
    <xf numFmtId="0" fontId="100" fillId="0" borderId="13" xfId="1" applyFont="1" applyBorder="1" applyAlignment="1" applyProtection="1">
      <alignment horizontal="left" vertical="center" wrapText="1"/>
      <protection locked="0"/>
    </xf>
    <xf numFmtId="0" fontId="100" fillId="0" borderId="3" xfId="1" applyFont="1" applyBorder="1" applyAlignment="1" applyProtection="1">
      <alignment horizontal="left" vertical="center" wrapText="1"/>
      <protection locked="0"/>
    </xf>
    <xf numFmtId="0" fontId="97" fillId="0" borderId="14" xfId="1" applyFont="1" applyBorder="1" applyAlignment="1" applyProtection="1">
      <alignment horizontal="center" vertical="center" wrapText="1"/>
    </xf>
    <xf numFmtId="0" fontId="99" fillId="0" borderId="0" xfId="1" applyFont="1" applyAlignment="1" applyProtection="1">
      <alignment horizontal="center" wrapText="1"/>
    </xf>
    <xf numFmtId="0" fontId="97" fillId="0" borderId="0" xfId="1" applyFont="1" applyBorder="1" applyAlignment="1" applyProtection="1">
      <alignment horizontal="left" vertical="center" wrapText="1"/>
    </xf>
    <xf numFmtId="0" fontId="121" fillId="0" borderId="0" xfId="1" applyFont="1" applyBorder="1" applyAlignment="1" applyProtection="1">
      <alignment horizontal="left" wrapText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4" fillId="0" borderId="0" xfId="0" applyFont="1" applyAlignment="1" applyProtection="1">
      <alignment horizontal="center"/>
    </xf>
    <xf numFmtId="0" fontId="38" fillId="19" borderId="1" xfId="1" applyFont="1" applyFill="1" applyBorder="1" applyAlignment="1" applyProtection="1">
      <alignment horizontal="left" vertical="center" wrapText="1"/>
    </xf>
    <xf numFmtId="0" fontId="90" fillId="0" borderId="1" xfId="1" applyFont="1" applyFill="1" applyBorder="1" applyAlignment="1" applyProtection="1">
      <alignment horizontal="left" vertical="center" wrapText="1"/>
    </xf>
    <xf numFmtId="0" fontId="96" fillId="0" borderId="10" xfId="1" applyFont="1" applyBorder="1" applyAlignment="1" applyProtection="1">
      <alignment horizontal="left" vertical="center" wrapText="1"/>
    </xf>
    <xf numFmtId="0" fontId="96" fillId="0" borderId="11" xfId="1" applyFont="1" applyBorder="1" applyAlignment="1" applyProtection="1">
      <alignment horizontal="left" vertical="center" wrapText="1"/>
    </xf>
    <xf numFmtId="0" fontId="96" fillId="0" borderId="12" xfId="1" applyFont="1" applyBorder="1" applyAlignment="1" applyProtection="1">
      <alignment horizontal="left" vertical="center" wrapText="1"/>
    </xf>
    <xf numFmtId="0" fontId="49" fillId="0" borderId="0" xfId="0" applyFont="1" applyAlignment="1" applyProtection="1">
      <alignment horizontal="left"/>
    </xf>
    <xf numFmtId="0" fontId="46" fillId="0" borderId="0" xfId="0" applyFont="1" applyAlignment="1" applyProtection="1">
      <alignment horizontal="justify" vertical="center" wrapText="1"/>
    </xf>
    <xf numFmtId="0" fontId="16" fillId="0" borderId="1" xfId="1" applyFont="1" applyBorder="1" applyAlignment="1" applyProtection="1">
      <alignment horizontal="center" vertical="center" wrapText="1"/>
    </xf>
    <xf numFmtId="0" fontId="38" fillId="12" borderId="1" xfId="1" applyFont="1" applyFill="1" applyBorder="1" applyAlignment="1" applyProtection="1">
      <alignment horizontal="center" vertical="center" wrapText="1"/>
    </xf>
    <xf numFmtId="0" fontId="39" fillId="0" borderId="10" xfId="1" applyFont="1" applyBorder="1" applyAlignment="1" applyProtection="1">
      <alignment horizontal="left" vertical="center" wrapText="1"/>
    </xf>
    <xf numFmtId="0" fontId="39" fillId="0" borderId="11" xfId="1" applyFont="1" applyBorder="1" applyAlignment="1" applyProtection="1">
      <alignment horizontal="left" vertical="center" wrapText="1"/>
    </xf>
    <xf numFmtId="0" fontId="39" fillId="0" borderId="12" xfId="1" applyFont="1" applyBorder="1" applyAlignment="1" applyProtection="1">
      <alignment horizontal="left" vertical="center" wrapText="1"/>
    </xf>
    <xf numFmtId="0" fontId="39" fillId="18" borderId="10" xfId="1" applyFont="1" applyFill="1" applyBorder="1" applyAlignment="1" applyProtection="1">
      <alignment horizontal="left" vertical="center" wrapText="1"/>
    </xf>
    <xf numFmtId="0" fontId="39" fillId="18" borderId="11" xfId="1" applyFont="1" applyFill="1" applyBorder="1" applyAlignment="1" applyProtection="1">
      <alignment horizontal="left" vertical="center" wrapText="1"/>
    </xf>
    <xf numFmtId="0" fontId="39" fillId="18" borderId="12" xfId="1" applyFont="1" applyFill="1" applyBorder="1" applyAlignment="1" applyProtection="1">
      <alignment horizontal="left" vertical="center" wrapText="1"/>
    </xf>
    <xf numFmtId="0" fontId="64" fillId="2" borderId="1" xfId="1" applyFont="1" applyFill="1" applyBorder="1" applyAlignment="1" applyProtection="1">
      <alignment horizontal="left" wrapText="1"/>
    </xf>
    <xf numFmtId="0" fontId="73" fillId="12" borderId="1" xfId="1" applyFont="1" applyFill="1" applyBorder="1" applyAlignment="1" applyProtection="1">
      <alignment horizontal="center" vertical="center" wrapText="1"/>
      <protection locked="0"/>
    </xf>
    <xf numFmtId="0" fontId="125" fillId="0" borderId="0" xfId="3" applyFont="1" applyAlignment="1" applyProtection="1">
      <alignment horizontal="center" wrapText="1"/>
      <protection locked="0"/>
    </xf>
    <xf numFmtId="0" fontId="58" fillId="0" borderId="0" xfId="3" applyFont="1" applyBorder="1" applyAlignment="1" applyProtection="1">
      <alignment horizontal="center" vertical="top"/>
      <protection locked="0"/>
    </xf>
    <xf numFmtId="0" fontId="59" fillId="0" borderId="1" xfId="1" applyFont="1" applyBorder="1" applyAlignment="1" applyProtection="1">
      <alignment horizontal="center" vertical="center" wrapText="1"/>
      <protection locked="0"/>
    </xf>
    <xf numFmtId="0" fontId="60" fillId="0" borderId="1" xfId="1" applyFont="1" applyBorder="1" applyAlignment="1" applyProtection="1">
      <alignment horizontal="center" vertical="center" wrapText="1"/>
      <protection locked="0"/>
    </xf>
    <xf numFmtId="0" fontId="59" fillId="0" borderId="1" xfId="1" applyFont="1" applyBorder="1" applyAlignment="1" applyProtection="1">
      <alignment horizontal="center" vertical="center"/>
      <protection locked="0"/>
    </xf>
    <xf numFmtId="0" fontId="59" fillId="0" borderId="10" xfId="1" applyFont="1" applyBorder="1" applyAlignment="1" applyProtection="1">
      <alignment horizontal="center" vertical="center"/>
      <protection locked="0"/>
    </xf>
    <xf numFmtId="0" fontId="59" fillId="0" borderId="11" xfId="1" applyFont="1" applyBorder="1" applyAlignment="1" applyProtection="1">
      <alignment horizontal="center" vertical="center"/>
      <protection locked="0"/>
    </xf>
    <xf numFmtId="0" fontId="59" fillId="0" borderId="12" xfId="1" applyFont="1" applyBorder="1" applyAlignment="1" applyProtection="1">
      <alignment horizontal="center" vertical="center"/>
      <protection locked="0"/>
    </xf>
    <xf numFmtId="0" fontId="60" fillId="12" borderId="10" xfId="1" applyFont="1" applyFill="1" applyBorder="1" applyAlignment="1" applyProtection="1">
      <alignment horizontal="center" vertical="center" wrapText="1"/>
      <protection locked="0"/>
    </xf>
    <xf numFmtId="0" fontId="60" fillId="12" borderId="11" xfId="1" applyFont="1" applyFill="1" applyBorder="1" applyAlignment="1" applyProtection="1">
      <alignment horizontal="center" vertical="center" wrapText="1"/>
      <protection locked="0"/>
    </xf>
    <xf numFmtId="0" fontId="60" fillId="12" borderId="12" xfId="1" applyFont="1" applyFill="1" applyBorder="1" applyAlignment="1" applyProtection="1">
      <alignment horizontal="center" vertical="center" wrapText="1"/>
      <protection locked="0"/>
    </xf>
    <xf numFmtId="0" fontId="60" fillId="12" borderId="1" xfId="1" applyFont="1" applyFill="1" applyBorder="1" applyAlignment="1" applyProtection="1">
      <alignment horizontal="center" vertical="center" wrapText="1"/>
      <protection locked="0"/>
    </xf>
    <xf numFmtId="0" fontId="59" fillId="12" borderId="1" xfId="1" applyFont="1" applyFill="1" applyBorder="1" applyAlignment="1" applyProtection="1">
      <alignment horizontal="center" vertical="center" wrapText="1"/>
      <protection locked="0"/>
    </xf>
    <xf numFmtId="0" fontId="125" fillId="0" borderId="0" xfId="3" applyFont="1" applyBorder="1" applyAlignment="1" applyProtection="1">
      <alignment horizontal="center" vertical="center" wrapText="1"/>
      <protection locked="0"/>
    </xf>
    <xf numFmtId="0" fontId="55" fillId="0" borderId="0" xfId="1" applyFont="1" applyBorder="1" applyAlignment="1" applyProtection="1">
      <alignment horizontal="center" wrapText="1"/>
    </xf>
    <xf numFmtId="0" fontId="55" fillId="0" borderId="4" xfId="1" applyFont="1" applyBorder="1" applyAlignment="1" applyProtection="1">
      <alignment horizontal="center" wrapText="1"/>
    </xf>
    <xf numFmtId="164" fontId="57" fillId="16" borderId="7" xfId="5" applyFont="1" applyFill="1" applyBorder="1" applyAlignment="1" applyProtection="1">
      <alignment horizontal="center" vertical="center" wrapText="1"/>
      <protection locked="0"/>
    </xf>
    <xf numFmtId="164" fontId="57" fillId="16" borderId="9" xfId="5" applyFont="1" applyFill="1" applyBorder="1" applyAlignment="1" applyProtection="1">
      <alignment horizontal="center" vertical="center" wrapText="1"/>
      <protection locked="0"/>
    </xf>
    <xf numFmtId="0" fontId="64" fillId="3" borderId="1" xfId="1" applyFont="1" applyFill="1" applyBorder="1" applyAlignment="1" applyProtection="1">
      <alignment horizontal="left" vertical="top" wrapText="1"/>
    </xf>
    <xf numFmtId="0" fontId="64" fillId="2" borderId="1" xfId="1" applyFont="1" applyFill="1" applyBorder="1" applyAlignment="1" applyProtection="1">
      <alignment horizontal="left"/>
      <protection locked="0"/>
    </xf>
    <xf numFmtId="0" fontId="73" fillId="17" borderId="1" xfId="1" applyFont="1" applyFill="1" applyBorder="1" applyAlignment="1" applyProtection="1">
      <alignment horizontal="left" wrapText="1"/>
    </xf>
    <xf numFmtId="0" fontId="64" fillId="2" borderId="1" xfId="1" applyFont="1" applyFill="1" applyBorder="1" applyAlignment="1" applyProtection="1">
      <alignment horizontal="left"/>
    </xf>
    <xf numFmtId="0" fontId="73" fillId="17" borderId="1" xfId="1" applyFont="1" applyFill="1" applyBorder="1" applyAlignment="1" applyProtection="1">
      <alignment horizontal="left"/>
    </xf>
    <xf numFmtId="0" fontId="79" fillId="2" borderId="1" xfId="1" applyFont="1" applyFill="1" applyBorder="1" applyAlignment="1" applyProtection="1">
      <alignment horizontal="left" wrapText="1"/>
    </xf>
    <xf numFmtId="0" fontId="81" fillId="17" borderId="10" xfId="1" applyFont="1" applyFill="1" applyBorder="1" applyAlignment="1" applyProtection="1">
      <alignment horizontal="left" wrapText="1"/>
    </xf>
    <xf numFmtId="0" fontId="81" fillId="17" borderId="11" xfId="1" applyFont="1" applyFill="1" applyBorder="1" applyAlignment="1" applyProtection="1">
      <alignment horizontal="left" wrapText="1"/>
    </xf>
    <xf numFmtId="0" fontId="81" fillId="17" borderId="12" xfId="1" applyFont="1" applyFill="1" applyBorder="1" applyAlignment="1" applyProtection="1">
      <alignment horizontal="left" wrapText="1"/>
    </xf>
    <xf numFmtId="0" fontId="64" fillId="3" borderId="10" xfId="1" applyFont="1" applyFill="1" applyBorder="1" applyAlignment="1" applyProtection="1">
      <alignment horizontal="left" wrapText="1"/>
    </xf>
    <xf numFmtId="0" fontId="64" fillId="3" borderId="11" xfId="1" applyFont="1" applyFill="1" applyBorder="1" applyAlignment="1" applyProtection="1">
      <alignment horizontal="left" wrapText="1"/>
    </xf>
    <xf numFmtId="0" fontId="64" fillId="3" borderId="12" xfId="1" applyFont="1" applyFill="1" applyBorder="1" applyAlignment="1" applyProtection="1">
      <alignment horizontal="left" wrapText="1"/>
    </xf>
    <xf numFmtId="0" fontId="64" fillId="3" borderId="1" xfId="1" applyFont="1" applyFill="1" applyBorder="1" applyAlignment="1" applyProtection="1">
      <alignment horizontal="left" vertical="center" wrapText="1"/>
    </xf>
    <xf numFmtId="0" fontId="64" fillId="3" borderId="1" xfId="1" applyFont="1" applyFill="1" applyBorder="1" applyAlignment="1" applyProtection="1">
      <alignment horizontal="left" wrapText="1"/>
    </xf>
    <xf numFmtId="49" fontId="64" fillId="2" borderId="1" xfId="1" applyNumberFormat="1" applyFont="1" applyFill="1" applyBorder="1" applyAlignment="1" applyProtection="1">
      <alignment horizontal="left" wrapText="1"/>
    </xf>
    <xf numFmtId="49" fontId="64" fillId="2" borderId="1" xfId="1" applyNumberFormat="1" applyFont="1" applyFill="1" applyBorder="1" applyAlignment="1" applyProtection="1">
      <alignment horizontal="left" vertical="center" wrapText="1"/>
    </xf>
    <xf numFmtId="0" fontId="64" fillId="2" borderId="1" xfId="1" applyFont="1" applyFill="1" applyBorder="1" applyAlignment="1" applyProtection="1">
      <alignment horizontal="left" vertical="center" wrapText="1"/>
    </xf>
    <xf numFmtId="0" fontId="72" fillId="3" borderId="1" xfId="1" applyFont="1" applyFill="1" applyBorder="1" applyAlignment="1" applyProtection="1">
      <alignment horizontal="left" vertical="center" wrapText="1"/>
    </xf>
    <xf numFmtId="0" fontId="64" fillId="2" borderId="10" xfId="1" applyFont="1" applyFill="1" applyBorder="1" applyAlignment="1" applyProtection="1">
      <alignment horizontal="left" wrapText="1"/>
    </xf>
    <xf numFmtId="0" fontId="64" fillId="2" borderId="11" xfId="1" applyFont="1" applyFill="1" applyBorder="1" applyAlignment="1" applyProtection="1">
      <alignment horizontal="left" wrapText="1"/>
    </xf>
    <xf numFmtId="0" fontId="64" fillId="2" borderId="12" xfId="1" applyFont="1" applyFill="1" applyBorder="1" applyAlignment="1" applyProtection="1">
      <alignment horizontal="left" wrapText="1"/>
    </xf>
    <xf numFmtId="0" fontId="62" fillId="12" borderId="1" xfId="1" applyFont="1" applyFill="1" applyBorder="1" applyAlignment="1" applyProtection="1">
      <alignment horizontal="left" vertical="center"/>
    </xf>
    <xf numFmtId="0" fontId="64" fillId="3" borderId="1" xfId="1" applyFont="1" applyFill="1" applyBorder="1" applyAlignment="1" applyProtection="1">
      <alignment horizontal="left" vertical="center"/>
    </xf>
    <xf numFmtId="164" fontId="57" fillId="0" borderId="2" xfId="5" applyFont="1" applyBorder="1" applyAlignment="1" applyProtection="1">
      <alignment horizontal="center"/>
    </xf>
    <xf numFmtId="164" fontId="57" fillId="0" borderId="3" xfId="5" applyFont="1" applyBorder="1" applyAlignment="1" applyProtection="1">
      <alignment horizontal="center"/>
    </xf>
    <xf numFmtId="2" fontId="103" fillId="0" borderId="0" xfId="1" applyNumberFormat="1" applyFont="1" applyBorder="1" applyAlignment="1" applyProtection="1">
      <alignment horizontal="center" vertical="center" wrapText="1"/>
      <protection locked="0"/>
    </xf>
    <xf numFmtId="0" fontId="104" fillId="0" borderId="0" xfId="1" applyFont="1" applyAlignment="1" applyProtection="1">
      <alignment horizontal="center" wrapText="1"/>
      <protection locked="0"/>
    </xf>
    <xf numFmtId="0" fontId="86" fillId="11" borderId="10" xfId="1" applyFont="1" applyFill="1" applyBorder="1" applyAlignment="1" applyProtection="1">
      <alignment horizontal="center" vertical="center" wrapText="1"/>
      <protection locked="0"/>
    </xf>
    <xf numFmtId="0" fontId="86" fillId="11" borderId="11" xfId="1" applyFont="1" applyFill="1" applyBorder="1" applyAlignment="1" applyProtection="1">
      <alignment horizontal="center" vertical="center" wrapText="1"/>
      <protection locked="0"/>
    </xf>
    <xf numFmtId="0" fontId="73" fillId="11" borderId="2" xfId="1" applyFont="1" applyFill="1" applyBorder="1" applyAlignment="1" applyProtection="1">
      <alignment horizontal="center" vertical="center" wrapText="1"/>
      <protection locked="0"/>
    </xf>
    <xf numFmtId="0" fontId="73" fillId="11" borderId="3" xfId="1" applyFont="1" applyFill="1" applyBorder="1" applyAlignment="1" applyProtection="1">
      <alignment horizontal="center" vertical="center" wrapText="1"/>
      <protection locked="0"/>
    </xf>
    <xf numFmtId="0" fontId="61" fillId="0" borderId="1" xfId="1" applyFont="1" applyBorder="1" applyAlignment="1" applyProtection="1">
      <alignment horizontal="center" vertical="center"/>
    </xf>
    <xf numFmtId="2" fontId="55" fillId="16" borderId="6" xfId="1" applyNumberFormat="1" applyFont="1" applyFill="1" applyBorder="1" applyAlignment="1" applyProtection="1">
      <alignment horizontal="center" vertical="center" wrapText="1"/>
      <protection locked="0"/>
    </xf>
    <xf numFmtId="2" fontId="55" fillId="16" borderId="8" xfId="1" applyNumberFormat="1" applyFont="1" applyFill="1" applyBorder="1" applyAlignment="1" applyProtection="1">
      <alignment horizontal="center" vertical="center" wrapText="1"/>
      <protection locked="0"/>
    </xf>
    <xf numFmtId="2" fontId="55" fillId="16" borderId="1" xfId="1" applyNumberFormat="1" applyFont="1" applyFill="1" applyBorder="1" applyAlignment="1" applyProtection="1">
      <alignment horizontal="center" vertical="center" wrapText="1"/>
    </xf>
    <xf numFmtId="0" fontId="86" fillId="12" borderId="1" xfId="1" applyFont="1" applyFill="1" applyBorder="1" applyAlignment="1" applyProtection="1">
      <alignment horizontal="center" vertical="center" wrapText="1"/>
      <protection locked="0"/>
    </xf>
    <xf numFmtId="0" fontId="16" fillId="9" borderId="2" xfId="0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47" fillId="9" borderId="0" xfId="0" applyFont="1" applyFill="1" applyAlignment="1">
      <alignment horizontal="center" wrapText="1"/>
    </xf>
    <xf numFmtId="0" fontId="16" fillId="0" borderId="0" xfId="0" applyFont="1" applyAlignment="1">
      <alignment horizontal="center"/>
    </xf>
    <xf numFmtId="0" fontId="38" fillId="9" borderId="0" xfId="0" applyFont="1" applyFill="1" applyAlignment="1">
      <alignment horizontal="center"/>
    </xf>
    <xf numFmtId="0" fontId="73" fillId="12" borderId="6" xfId="1" applyFont="1" applyFill="1" applyBorder="1" applyAlignment="1" applyProtection="1">
      <alignment horizontal="center" vertical="center" wrapText="1"/>
      <protection locked="0"/>
    </xf>
    <xf numFmtId="0" fontId="73" fillId="12" borderId="8" xfId="1" applyFont="1" applyFill="1" applyBorder="1" applyAlignment="1" applyProtection="1">
      <alignment horizontal="center" vertical="center" wrapText="1"/>
      <protection locked="0"/>
    </xf>
    <xf numFmtId="0" fontId="52" fillId="0" borderId="0" xfId="3" applyFont="1" applyAlignment="1" applyProtection="1">
      <alignment horizontal="center" wrapText="1"/>
      <protection locked="0"/>
    </xf>
    <xf numFmtId="0" fontId="71" fillId="0" borderId="0" xfId="3" applyFont="1" applyAlignment="1" applyProtection="1">
      <alignment horizontal="center" wrapText="1"/>
      <protection locked="0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49" fontId="5" fillId="0" borderId="10" xfId="1" applyNumberFormat="1" applyFont="1" applyBorder="1" applyAlignment="1" applyProtection="1">
      <alignment horizontal="left" vertical="center" wrapText="1"/>
      <protection locked="0"/>
    </xf>
    <xf numFmtId="49" fontId="5" fillId="0" borderId="11" xfId="1" applyNumberFormat="1" applyFont="1" applyBorder="1" applyAlignment="1" applyProtection="1">
      <alignment horizontal="left" vertical="center" wrapText="1"/>
      <protection locked="0"/>
    </xf>
    <xf numFmtId="49" fontId="5" fillId="0" borderId="12" xfId="1" applyNumberFormat="1" applyFont="1" applyBorder="1" applyAlignment="1" applyProtection="1">
      <alignment horizontal="left" vertical="center" wrapText="1"/>
      <protection locked="0"/>
    </xf>
    <xf numFmtId="0" fontId="6" fillId="0" borderId="10" xfId="1" applyFont="1" applyFill="1" applyBorder="1" applyAlignment="1" applyProtection="1">
      <alignment horizontal="left" vertical="center" wrapText="1"/>
    </xf>
    <xf numFmtId="0" fontId="6" fillId="0" borderId="11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left" vertical="center" wrapText="1"/>
    </xf>
    <xf numFmtId="0" fontId="5" fillId="0" borderId="10" xfId="1" applyFont="1" applyFill="1" applyBorder="1" applyAlignment="1" applyProtection="1">
      <alignment horizontal="left" vertical="center"/>
      <protection locked="0"/>
    </xf>
    <xf numFmtId="0" fontId="5" fillId="0" borderId="11" xfId="1" applyFont="1" applyFill="1" applyBorder="1" applyAlignment="1" applyProtection="1">
      <alignment horizontal="left" vertical="center"/>
      <protection locked="0"/>
    </xf>
    <xf numFmtId="0" fontId="5" fillId="0" borderId="12" xfId="1" applyFont="1" applyFill="1" applyBorder="1" applyAlignment="1" applyProtection="1">
      <alignment horizontal="left" vertical="center"/>
      <protection locked="0"/>
    </xf>
    <xf numFmtId="0" fontId="5" fillId="0" borderId="10" xfId="1" applyFont="1" applyFill="1" applyBorder="1" applyAlignment="1" applyProtection="1">
      <alignment horizontal="left" vertical="center" wrapText="1"/>
      <protection locked="0"/>
    </xf>
    <xf numFmtId="0" fontId="5" fillId="0" borderId="11" xfId="1" applyFont="1" applyFill="1" applyBorder="1" applyAlignment="1" applyProtection="1">
      <alignment horizontal="left" vertical="center" wrapText="1"/>
      <protection locked="0"/>
    </xf>
    <xf numFmtId="0" fontId="5" fillId="0" borderId="12" xfId="1" applyFont="1" applyFill="1" applyBorder="1" applyAlignment="1" applyProtection="1">
      <alignment horizontal="left" vertical="center" wrapText="1"/>
      <protection locked="0"/>
    </xf>
    <xf numFmtId="0" fontId="5" fillId="0" borderId="10" xfId="1" applyFont="1" applyFill="1" applyBorder="1" applyAlignment="1" applyProtection="1">
      <alignment vertical="center" wrapText="1"/>
      <protection locked="0"/>
    </xf>
    <xf numFmtId="0" fontId="5" fillId="0" borderId="11" xfId="1" applyFont="1" applyFill="1" applyBorder="1" applyAlignment="1" applyProtection="1">
      <alignment vertical="center" wrapText="1"/>
      <protection locked="0"/>
    </xf>
    <xf numFmtId="0" fontId="5" fillId="0" borderId="12" xfId="1" applyFont="1" applyFill="1" applyBorder="1" applyAlignment="1" applyProtection="1">
      <alignment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 applyProtection="1">
      <alignment horizontal="left" vertical="center" wrapText="1"/>
      <protection locked="0"/>
    </xf>
    <xf numFmtId="0" fontId="5" fillId="0" borderId="11" xfId="1" applyFont="1" applyBorder="1" applyAlignment="1" applyProtection="1">
      <alignment horizontal="left" vertical="center" wrapText="1"/>
      <protection locked="0"/>
    </xf>
    <xf numFmtId="0" fontId="5" fillId="0" borderId="12" xfId="1" applyFont="1" applyBorder="1" applyAlignment="1" applyProtection="1">
      <alignment horizontal="left" vertical="center" wrapText="1"/>
      <protection locked="0"/>
    </xf>
    <xf numFmtId="0" fontId="5" fillId="0" borderId="10" xfId="1" applyFont="1" applyFill="1" applyBorder="1" applyAlignment="1" applyProtection="1">
      <alignment horizontal="left" vertical="center" wrapText="1"/>
    </xf>
    <xf numFmtId="0" fontId="5" fillId="0" borderId="11" xfId="1" applyFont="1" applyFill="1" applyBorder="1" applyAlignment="1" applyProtection="1">
      <alignment horizontal="left" vertical="center" wrapText="1"/>
    </xf>
    <xf numFmtId="0" fontId="5" fillId="0" borderId="12" xfId="1" applyFont="1" applyFill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horizontal="left" vertical="center"/>
      <protection locked="0"/>
    </xf>
    <xf numFmtId="0" fontId="5" fillId="0" borderId="10" xfId="1" applyFont="1" applyBorder="1" applyAlignment="1" applyProtection="1">
      <alignment horizontal="left" vertical="center"/>
    </xf>
    <xf numFmtId="0" fontId="5" fillId="0" borderId="11" xfId="1" applyFont="1" applyBorder="1" applyAlignment="1" applyProtection="1">
      <alignment horizontal="left" vertical="center"/>
    </xf>
    <xf numFmtId="0" fontId="5" fillId="0" borderId="12" xfId="1" applyFont="1" applyBorder="1" applyAlignment="1" applyProtection="1">
      <alignment horizontal="left" vertical="center"/>
    </xf>
    <xf numFmtId="49" fontId="5" fillId="2" borderId="10" xfId="1" applyNumberFormat="1" applyFont="1" applyFill="1" applyBorder="1" applyAlignment="1" applyProtection="1">
      <alignment horizontal="left" vertical="center" wrapText="1"/>
      <protection locked="0"/>
    </xf>
    <xf numFmtId="49" fontId="5" fillId="2" borderId="11" xfId="1" applyNumberFormat="1" applyFont="1" applyFill="1" applyBorder="1" applyAlignment="1" applyProtection="1">
      <alignment horizontal="left" vertical="center" wrapText="1"/>
      <protection locked="0"/>
    </xf>
    <xf numFmtId="49" fontId="5" fillId="2" borderId="12" xfId="1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right" vertical="center"/>
    </xf>
    <xf numFmtId="0" fontId="6" fillId="4" borderId="10" xfId="1" applyFont="1" applyFill="1" applyBorder="1" applyAlignment="1" applyProtection="1">
      <alignment horizontal="left" vertical="center" wrapText="1"/>
    </xf>
    <xf numFmtId="0" fontId="6" fillId="4" borderId="11" xfId="1" applyFont="1" applyFill="1" applyBorder="1" applyAlignment="1" applyProtection="1">
      <alignment horizontal="left" vertical="center" wrapText="1"/>
    </xf>
    <xf numFmtId="0" fontId="6" fillId="4" borderId="12" xfId="1" applyFont="1" applyFill="1" applyBorder="1" applyAlignment="1" applyProtection="1">
      <alignment horizontal="left" vertical="center" wrapText="1"/>
    </xf>
    <xf numFmtId="0" fontId="5" fillId="0" borderId="10" xfId="1" applyFont="1" applyFill="1" applyBorder="1" applyAlignment="1" applyProtection="1">
      <alignment horizontal="left" vertical="center"/>
    </xf>
    <xf numFmtId="0" fontId="5" fillId="0" borderId="11" xfId="1" applyFont="1" applyFill="1" applyBorder="1" applyAlignment="1" applyProtection="1">
      <alignment horizontal="left" vertical="center"/>
    </xf>
    <xf numFmtId="0" fontId="5" fillId="0" borderId="12" xfId="1" applyFont="1" applyFill="1" applyBorder="1" applyAlignment="1" applyProtection="1">
      <alignment horizontal="left" vertical="center"/>
    </xf>
    <xf numFmtId="49" fontId="5" fillId="2" borderId="10" xfId="1" applyNumberFormat="1" applyFont="1" applyFill="1" applyBorder="1" applyAlignment="1" applyProtection="1">
      <alignment horizontal="left" vertical="center" wrapText="1"/>
    </xf>
    <xf numFmtId="49" fontId="5" fillId="2" borderId="11" xfId="1" applyNumberFormat="1" applyFont="1" applyFill="1" applyBorder="1" applyAlignment="1" applyProtection="1">
      <alignment horizontal="left" vertical="center" wrapText="1"/>
    </xf>
    <xf numFmtId="49" fontId="5" fillId="2" borderId="12" xfId="1" applyNumberFormat="1" applyFont="1" applyFill="1" applyBorder="1" applyAlignment="1" applyProtection="1">
      <alignment horizontal="left" vertical="center" wrapText="1"/>
    </xf>
    <xf numFmtId="0" fontId="6" fillId="4" borderId="10" xfId="1" applyFont="1" applyFill="1" applyBorder="1" applyAlignment="1" applyProtection="1">
      <alignment horizontal="left" vertical="center"/>
    </xf>
    <xf numFmtId="0" fontId="6" fillId="4" borderId="11" xfId="1" applyFont="1" applyFill="1" applyBorder="1" applyAlignment="1" applyProtection="1">
      <alignment horizontal="left" vertical="center"/>
    </xf>
    <xf numFmtId="0" fontId="6" fillId="4" borderId="12" xfId="1" applyFont="1" applyFill="1" applyBorder="1" applyAlignment="1" applyProtection="1">
      <alignment horizontal="left" vertical="center"/>
    </xf>
    <xf numFmtId="49" fontId="5" fillId="0" borderId="1" xfId="1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0" fontId="5" fillId="2" borderId="10" xfId="1" applyFont="1" applyFill="1" applyBorder="1" applyAlignment="1" applyProtection="1">
      <alignment horizontal="left" vertical="center"/>
    </xf>
    <xf numFmtId="0" fontId="5" fillId="2" borderId="11" xfId="1" applyFont="1" applyFill="1" applyBorder="1" applyAlignment="1" applyProtection="1">
      <alignment horizontal="left" vertical="center"/>
    </xf>
    <xf numFmtId="0" fontId="5" fillId="2" borderId="12" xfId="1" applyFont="1" applyFill="1" applyBorder="1" applyAlignment="1" applyProtection="1">
      <alignment horizontal="left" vertical="center"/>
    </xf>
    <xf numFmtId="0" fontId="14" fillId="0" borderId="1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6" fillId="11" borderId="10" xfId="1" applyFont="1" applyFill="1" applyBorder="1" applyAlignment="1" applyProtection="1">
      <alignment horizontal="left" vertical="center"/>
    </xf>
    <xf numFmtId="0" fontId="6" fillId="11" borderId="11" xfId="1" applyFont="1" applyFill="1" applyBorder="1" applyAlignment="1" applyProtection="1">
      <alignment horizontal="left" vertical="center"/>
    </xf>
    <xf numFmtId="0" fontId="6" fillId="11" borderId="12" xfId="1" applyFont="1" applyFill="1" applyBorder="1" applyAlignment="1" applyProtection="1">
      <alignment horizontal="left" vertical="center"/>
    </xf>
    <xf numFmtId="0" fontId="3" fillId="3" borderId="10" xfId="1" applyFont="1" applyFill="1" applyBorder="1" applyAlignment="1" applyProtection="1">
      <alignment horizontal="left" vertical="center" wrapText="1"/>
    </xf>
    <xf numFmtId="0" fontId="3" fillId="3" borderId="11" xfId="1" applyFont="1" applyFill="1" applyBorder="1" applyAlignment="1" applyProtection="1">
      <alignment horizontal="left" vertical="center" wrapText="1"/>
    </xf>
    <xf numFmtId="0" fontId="3" fillId="3" borderId="12" xfId="1" applyFont="1" applyFill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left" vertical="center"/>
    </xf>
    <xf numFmtId="0" fontId="22" fillId="0" borderId="10" xfId="0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center" vertical="center"/>
    </xf>
    <xf numFmtId="0" fontId="109" fillId="0" borderId="2" xfId="0" applyFont="1" applyBorder="1" applyAlignment="1" applyProtection="1">
      <alignment horizontal="center" vertical="center"/>
    </xf>
    <xf numFmtId="0" fontId="109" fillId="0" borderId="6" xfId="0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11" xfId="1" applyFont="1" applyBorder="1" applyAlignment="1" applyProtection="1">
      <alignment horizontal="left" vertical="center" wrapText="1"/>
    </xf>
    <xf numFmtId="0" fontId="5" fillId="0" borderId="12" xfId="1" applyFont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horizontal="left" vertical="center"/>
    </xf>
    <xf numFmtId="0" fontId="6" fillId="15" borderId="10" xfId="1" applyFont="1" applyFill="1" applyBorder="1" applyAlignment="1" applyProtection="1">
      <alignment horizontal="left" vertical="center" wrapText="1"/>
    </xf>
    <xf numFmtId="0" fontId="6" fillId="15" borderId="11" xfId="1" applyFont="1" applyFill="1" applyBorder="1" applyAlignment="1" applyProtection="1">
      <alignment horizontal="left" vertical="center" wrapText="1"/>
    </xf>
    <xf numFmtId="0" fontId="6" fillId="15" borderId="12" xfId="1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6" fillId="2" borderId="10" xfId="1" applyFont="1" applyFill="1" applyBorder="1" applyAlignment="1" applyProtection="1">
      <alignment horizontal="left" vertical="center" wrapText="1"/>
    </xf>
    <xf numFmtId="0" fontId="6" fillId="2" borderId="12" xfId="1" applyFont="1" applyFill="1" applyBorder="1" applyAlignment="1" applyProtection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5" fillId="2" borderId="10" xfId="1" applyFont="1" applyFill="1" applyBorder="1" applyAlignment="1" applyProtection="1">
      <alignment horizontal="left" vertical="center" wrapText="1"/>
      <protection locked="0"/>
    </xf>
    <xf numFmtId="0" fontId="5" fillId="2" borderId="12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wrapText="1"/>
      <protection locked="0"/>
    </xf>
    <xf numFmtId="0" fontId="6" fillId="15" borderId="10" xfId="1" applyFont="1" applyFill="1" applyBorder="1" applyAlignment="1" applyProtection="1">
      <alignment horizontal="left" vertical="center"/>
    </xf>
    <xf numFmtId="0" fontId="6" fillId="15" borderId="11" xfId="1" applyFont="1" applyFill="1" applyBorder="1" applyAlignment="1" applyProtection="1">
      <alignment horizontal="left" vertical="center"/>
    </xf>
    <xf numFmtId="0" fontId="6" fillId="15" borderId="12" xfId="1" applyFont="1" applyFill="1" applyBorder="1" applyAlignment="1" applyProtection="1">
      <alignment horizontal="left" vertical="center"/>
    </xf>
    <xf numFmtId="0" fontId="5" fillId="0" borderId="6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0" fontId="11" fillId="2" borderId="10" xfId="1" applyFont="1" applyFill="1" applyBorder="1" applyAlignment="1" applyProtection="1">
      <alignment horizontal="left" wrapText="1"/>
      <protection locked="0"/>
    </xf>
    <xf numFmtId="0" fontId="11" fillId="2" borderId="12" xfId="1" applyFont="1" applyFill="1" applyBorder="1" applyAlignment="1" applyProtection="1">
      <alignment horizontal="left" wrapText="1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7" fillId="2" borderId="1" xfId="1" applyFont="1" applyFill="1" applyBorder="1" applyAlignment="1" applyProtection="1">
      <alignment horizontal="left" vertical="center" wrapText="1"/>
    </xf>
    <xf numFmtId="0" fontId="11" fillId="2" borderId="1" xfId="1" applyFont="1" applyFill="1" applyBorder="1" applyAlignment="1" applyProtection="1">
      <alignment horizontal="left" wrapText="1"/>
      <protection locked="0"/>
    </xf>
    <xf numFmtId="0" fontId="7" fillId="15" borderId="1" xfId="1" applyFont="1" applyFill="1" applyBorder="1" applyAlignment="1" applyProtection="1">
      <alignment horizontal="center" vertical="center" wrapText="1"/>
    </xf>
    <xf numFmtId="0" fontId="6" fillId="11" borderId="10" xfId="1" applyFont="1" applyFill="1" applyBorder="1" applyAlignment="1" applyProtection="1">
      <alignment horizontal="center" vertical="center"/>
    </xf>
    <xf numFmtId="0" fontId="6" fillId="11" borderId="11" xfId="1" applyFont="1" applyFill="1" applyBorder="1" applyAlignment="1" applyProtection="1">
      <alignment horizontal="center" vertical="center"/>
    </xf>
    <xf numFmtId="0" fontId="6" fillId="11" borderId="12" xfId="1" applyFont="1" applyFill="1" applyBorder="1" applyAlignment="1" applyProtection="1">
      <alignment horizontal="center" vertical="center"/>
    </xf>
    <xf numFmtId="0" fontId="7" fillId="11" borderId="10" xfId="1" applyFont="1" applyFill="1" applyBorder="1" applyAlignment="1" applyProtection="1">
      <alignment horizontal="left" wrapText="1"/>
    </xf>
    <xf numFmtId="0" fontId="7" fillId="11" borderId="11" xfId="1" applyFont="1" applyFill="1" applyBorder="1" applyAlignment="1" applyProtection="1">
      <alignment horizontal="left" wrapText="1"/>
    </xf>
    <xf numFmtId="0" fontId="7" fillId="11" borderId="12" xfId="1" applyFont="1" applyFill="1" applyBorder="1" applyAlignment="1" applyProtection="1">
      <alignment horizontal="left" wrapText="1"/>
    </xf>
    <xf numFmtId="0" fontId="7" fillId="2" borderId="10" xfId="1" applyFont="1" applyFill="1" applyBorder="1" applyAlignment="1" applyProtection="1">
      <alignment horizontal="left" vertical="center" wrapText="1"/>
    </xf>
    <xf numFmtId="0" fontId="7" fillId="2" borderId="12" xfId="1" applyFont="1" applyFill="1" applyBorder="1" applyAlignment="1" applyProtection="1">
      <alignment horizontal="left" vertical="center" wrapText="1"/>
    </xf>
    <xf numFmtId="0" fontId="6" fillId="4" borderId="10" xfId="1" applyFont="1" applyFill="1" applyBorder="1" applyAlignment="1" applyProtection="1">
      <alignment horizontal="center" vertical="center"/>
    </xf>
    <xf numFmtId="0" fontId="6" fillId="4" borderId="11" xfId="1" applyFont="1" applyFill="1" applyBorder="1" applyAlignment="1" applyProtection="1">
      <alignment horizontal="center" vertical="center"/>
    </xf>
    <xf numFmtId="0" fontId="6" fillId="4" borderId="12" xfId="1" applyFont="1" applyFill="1" applyBorder="1" applyAlignment="1" applyProtection="1">
      <alignment horizontal="center" vertical="center"/>
    </xf>
    <xf numFmtId="0" fontId="87" fillId="0" borderId="2" xfId="0" applyFont="1" applyBorder="1" applyAlignment="1" applyProtection="1">
      <alignment horizontal="center" vertical="center" wrapText="1"/>
    </xf>
    <xf numFmtId="0" fontId="87" fillId="0" borderId="13" xfId="0" applyFont="1" applyBorder="1" applyAlignment="1" applyProtection="1">
      <alignment horizontal="center" vertical="center" wrapText="1"/>
    </xf>
    <xf numFmtId="0" fontId="87" fillId="0" borderId="3" xfId="0" applyFont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</xf>
    <xf numFmtId="0" fontId="5" fillId="2" borderId="10" xfId="1" applyFont="1" applyFill="1" applyBorder="1" applyAlignment="1" applyProtection="1">
      <alignment vertical="center" wrapText="1"/>
      <protection locked="0"/>
    </xf>
    <xf numFmtId="0" fontId="5" fillId="2" borderId="11" xfId="1" applyFont="1" applyFill="1" applyBorder="1" applyAlignment="1" applyProtection="1">
      <alignment vertical="center" wrapText="1"/>
      <protection locked="0"/>
    </xf>
    <xf numFmtId="0" fontId="5" fillId="2" borderId="12" xfId="1" applyFont="1" applyFill="1" applyBorder="1" applyAlignment="1" applyProtection="1">
      <alignment vertical="center" wrapText="1"/>
      <protection locked="0"/>
    </xf>
    <xf numFmtId="0" fontId="5" fillId="2" borderId="11" xfId="1" applyFont="1" applyFill="1" applyBorder="1" applyAlignment="1" applyProtection="1">
      <alignment horizontal="left" vertical="center" wrapText="1"/>
      <protection locked="0"/>
    </xf>
    <xf numFmtId="0" fontId="5" fillId="2" borderId="10" xfId="1" applyFont="1" applyFill="1" applyBorder="1" applyAlignment="1" applyProtection="1">
      <alignment horizontal="left" vertical="center" wrapText="1"/>
    </xf>
    <xf numFmtId="0" fontId="5" fillId="2" borderId="11" xfId="1" applyFont="1" applyFill="1" applyBorder="1" applyAlignment="1" applyProtection="1">
      <alignment horizontal="left" vertical="center" wrapText="1"/>
    </xf>
    <xf numFmtId="0" fontId="5" fillId="2" borderId="12" xfId="1" applyFont="1" applyFill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/>
      <protection locked="0"/>
    </xf>
    <xf numFmtId="0" fontId="9" fillId="0" borderId="11" xfId="0" applyFont="1" applyBorder="1" applyAlignment="1" applyProtection="1">
      <alignment horizontal="left"/>
      <protection locked="0"/>
    </xf>
    <xf numFmtId="0" fontId="9" fillId="0" borderId="12" xfId="0" applyFont="1" applyBorder="1" applyAlignment="1" applyProtection="1">
      <alignment horizontal="left"/>
      <protection locked="0"/>
    </xf>
    <xf numFmtId="0" fontId="6" fillId="2" borderId="1" xfId="1" applyFont="1" applyFill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wrapText="1"/>
      <protection locked="0"/>
    </xf>
    <xf numFmtId="0" fontId="9" fillId="0" borderId="11" xfId="0" applyFont="1" applyBorder="1" applyAlignment="1" applyProtection="1">
      <alignment horizontal="left" wrapText="1"/>
      <protection locked="0"/>
    </xf>
    <xf numFmtId="0" fontId="9" fillId="0" borderId="12" xfId="0" applyFont="1" applyBorder="1" applyAlignment="1" applyProtection="1">
      <alignment horizontal="left" wrapText="1"/>
      <protection locked="0"/>
    </xf>
    <xf numFmtId="0" fontId="6" fillId="11" borderId="10" xfId="1" applyFont="1" applyFill="1" applyBorder="1" applyAlignment="1" applyProtection="1">
      <alignment horizontal="left" vertical="center" wrapText="1"/>
    </xf>
    <xf numFmtId="0" fontId="6" fillId="11" borderId="11" xfId="1" applyFont="1" applyFill="1" applyBorder="1" applyAlignment="1" applyProtection="1">
      <alignment horizontal="left" vertical="center" wrapText="1"/>
    </xf>
    <xf numFmtId="0" fontId="6" fillId="11" borderId="12" xfId="1" applyFont="1" applyFill="1" applyBorder="1" applyAlignment="1" applyProtection="1">
      <alignment horizontal="left" vertical="center" wrapText="1"/>
    </xf>
    <xf numFmtId="0" fontId="5" fillId="0" borderId="10" xfId="1" applyFont="1" applyBorder="1" applyAlignment="1" applyProtection="1">
      <alignment horizontal="left" vertical="center"/>
      <protection locked="0"/>
    </xf>
    <xf numFmtId="0" fontId="5" fillId="0" borderId="12" xfId="1" applyFont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center"/>
    </xf>
    <xf numFmtId="0" fontId="15" fillId="4" borderId="10" xfId="0" applyFont="1" applyFill="1" applyBorder="1" applyAlignment="1" applyProtection="1">
      <alignment horizontal="left" vertical="center" wrapText="1"/>
    </xf>
    <xf numFmtId="0" fontId="15" fillId="4" borderId="11" xfId="0" applyFont="1" applyFill="1" applyBorder="1" applyAlignment="1" applyProtection="1">
      <alignment horizontal="left" vertical="center" wrapText="1"/>
    </xf>
    <xf numFmtId="0" fontId="15" fillId="4" borderId="12" xfId="0" applyFont="1" applyFill="1" applyBorder="1" applyAlignment="1" applyProtection="1">
      <alignment horizontal="left" vertical="center" wrapText="1"/>
    </xf>
    <xf numFmtId="0" fontId="5" fillId="0" borderId="11" xfId="1" applyFont="1" applyFill="1" applyBorder="1" applyAlignment="1" applyProtection="1">
      <alignment horizontal="left" vertical="center" wrapText="1" shrinkToFit="1"/>
      <protection locked="0"/>
    </xf>
    <xf numFmtId="0" fontId="5" fillId="0" borderId="12" xfId="1" applyFont="1" applyFill="1" applyBorder="1" applyAlignment="1" applyProtection="1">
      <alignment horizontal="left" vertical="center" wrapText="1" shrinkToFit="1"/>
      <protection locked="0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10" fillId="5" borderId="10" xfId="0" applyFont="1" applyFill="1" applyBorder="1" applyAlignment="1" applyProtection="1">
      <alignment horizontal="left"/>
    </xf>
    <xf numFmtId="0" fontId="10" fillId="5" borderId="11" xfId="0" applyFont="1" applyFill="1" applyBorder="1" applyAlignment="1" applyProtection="1">
      <alignment horizontal="left"/>
    </xf>
    <xf numFmtId="0" fontId="10" fillId="5" borderId="12" xfId="0" applyFont="1" applyFill="1" applyBorder="1" applyAlignment="1" applyProtection="1">
      <alignment horizontal="left"/>
    </xf>
    <xf numFmtId="0" fontId="6" fillId="9" borderId="10" xfId="1" applyFont="1" applyFill="1" applyBorder="1" applyAlignment="1" applyProtection="1">
      <alignment horizontal="left" vertical="center"/>
    </xf>
    <xf numFmtId="0" fontId="6" fillId="9" borderId="11" xfId="1" applyFont="1" applyFill="1" applyBorder="1" applyAlignment="1" applyProtection="1">
      <alignment horizontal="left" vertical="center"/>
    </xf>
    <xf numFmtId="0" fontId="6" fillId="9" borderId="12" xfId="1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7" xfId="1" applyFont="1" applyFill="1" applyBorder="1" applyAlignment="1" applyProtection="1">
      <alignment horizontal="center" vertical="center" wrapText="1"/>
      <protection locked="0"/>
    </xf>
    <xf numFmtId="0" fontId="5" fillId="0" borderId="14" xfId="1" applyFont="1" applyFill="1" applyBorder="1" applyAlignment="1" applyProtection="1">
      <alignment horizontal="center" vertical="center" wrapText="1"/>
      <protection locked="0"/>
    </xf>
    <xf numFmtId="0" fontId="5" fillId="0" borderId="15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left" vertical="center" wrapText="1"/>
    </xf>
    <xf numFmtId="0" fontId="11" fillId="0" borderId="13" xfId="1" applyFont="1" applyFill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left" vertical="center"/>
      <protection locked="0"/>
    </xf>
    <xf numFmtId="0" fontId="6" fillId="9" borderId="0" xfId="1" applyFont="1" applyFill="1" applyAlignment="1" applyProtection="1">
      <alignment horizontal="center" vertical="center" wrapText="1"/>
      <protection locked="0"/>
    </xf>
    <xf numFmtId="0" fontId="6" fillId="9" borderId="15" xfId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left" vertical="center" wrapText="1"/>
      <protection locked="0"/>
    </xf>
    <xf numFmtId="0" fontId="11" fillId="0" borderId="11" xfId="1" applyFont="1" applyFill="1" applyBorder="1" applyAlignment="1" applyProtection="1">
      <alignment horizontal="left" vertical="center" wrapText="1"/>
      <protection locked="0"/>
    </xf>
    <xf numFmtId="0" fontId="11" fillId="0" borderId="12" xfId="1" applyFont="1" applyFill="1" applyBorder="1" applyAlignment="1" applyProtection="1">
      <alignment horizontal="left" vertical="center" wrapText="1"/>
      <protection locked="0"/>
    </xf>
    <xf numFmtId="0" fontId="6" fillId="11" borderId="1" xfId="1" applyFont="1" applyFill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6" fillId="0" borderId="0" xfId="1" applyFont="1" applyFill="1" applyAlignment="1" applyProtection="1">
      <alignment horizontal="center" vertical="center" wrapText="1"/>
    </xf>
    <xf numFmtId="0" fontId="6" fillId="0" borderId="15" xfId="1" applyFont="1" applyFill="1" applyBorder="1" applyAlignment="1" applyProtection="1">
      <alignment horizontal="center" vertical="center" wrapText="1"/>
    </xf>
    <xf numFmtId="0" fontId="6" fillId="0" borderId="0" xfId="1" applyFont="1" applyFill="1" applyAlignment="1" applyProtection="1">
      <alignment horizontal="center" vertical="center" wrapText="1"/>
      <protection locked="0"/>
    </xf>
    <xf numFmtId="0" fontId="6" fillId="0" borderId="15" xfId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left" vertical="center" wrapText="1"/>
    </xf>
    <xf numFmtId="0" fontId="5" fillId="0" borderId="13" xfId="1" applyFont="1" applyFill="1" applyBorder="1" applyAlignment="1" applyProtection="1">
      <alignment horizontal="left" vertical="center" wrapText="1"/>
    </xf>
    <xf numFmtId="0" fontId="5" fillId="0" borderId="3" xfId="1" applyFont="1" applyFill="1" applyBorder="1" applyAlignment="1" applyProtection="1">
      <alignment horizontal="left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6" fillId="8" borderId="10" xfId="1" applyFont="1" applyFill="1" applyBorder="1" applyAlignment="1" applyProtection="1">
      <alignment horizontal="left" vertical="center"/>
    </xf>
    <xf numFmtId="0" fontId="6" fillId="8" borderId="11" xfId="1" applyFont="1" applyFill="1" applyBorder="1" applyAlignment="1" applyProtection="1">
      <alignment horizontal="left" vertical="center"/>
    </xf>
    <xf numFmtId="0" fontId="6" fillId="8" borderId="12" xfId="1" applyFont="1" applyFill="1" applyBorder="1" applyAlignment="1" applyProtection="1">
      <alignment horizontal="left" vertical="center"/>
    </xf>
    <xf numFmtId="0" fontId="21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/>
    </xf>
    <xf numFmtId="0" fontId="126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7" fillId="8" borderId="10" xfId="1" applyFont="1" applyFill="1" applyBorder="1" applyAlignment="1" applyProtection="1">
      <alignment horizontal="left" vertical="center"/>
    </xf>
    <xf numFmtId="0" fontId="7" fillId="8" borderId="11" xfId="1" applyFont="1" applyFill="1" applyBorder="1" applyAlignment="1" applyProtection="1">
      <alignment horizontal="left" vertical="center"/>
    </xf>
    <xf numFmtId="0" fontId="7" fillId="8" borderId="12" xfId="1" applyFont="1" applyFill="1" applyBorder="1" applyAlignment="1" applyProtection="1">
      <alignment horizontal="left" vertical="center"/>
    </xf>
    <xf numFmtId="0" fontId="6" fillId="3" borderId="1" xfId="1" applyFont="1" applyFill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/>
    </xf>
    <xf numFmtId="0" fontId="28" fillId="0" borderId="10" xfId="1" applyFont="1" applyFill="1" applyBorder="1" applyAlignment="1" applyProtection="1">
      <alignment horizontal="left" vertical="center" wrapText="1"/>
      <protection locked="0"/>
    </xf>
    <xf numFmtId="0" fontId="28" fillId="0" borderId="12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Fill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7" fillId="11" borderId="10" xfId="1" applyFont="1" applyFill="1" applyBorder="1" applyAlignment="1" applyProtection="1">
      <alignment horizontal="left" vertical="center"/>
    </xf>
    <xf numFmtId="0" fontId="7" fillId="11" borderId="11" xfId="1" applyFont="1" applyFill="1" applyBorder="1" applyAlignment="1" applyProtection="1">
      <alignment horizontal="left" vertical="center"/>
    </xf>
    <xf numFmtId="0" fontId="7" fillId="11" borderId="12" xfId="1" applyFont="1" applyFill="1" applyBorder="1" applyAlignment="1" applyProtection="1">
      <alignment horizontal="left" vertical="center"/>
    </xf>
    <xf numFmtId="0" fontId="5" fillId="0" borderId="10" xfId="1" applyFont="1" applyFill="1" applyBorder="1" applyAlignment="1" applyProtection="1">
      <alignment horizontal="left" wrapText="1"/>
    </xf>
    <xf numFmtId="0" fontId="5" fillId="0" borderId="11" xfId="1" applyFont="1" applyFill="1" applyBorder="1" applyAlignment="1" applyProtection="1">
      <alignment horizontal="left" wrapText="1"/>
    </xf>
    <xf numFmtId="0" fontId="5" fillId="0" borderId="12" xfId="1" applyFont="1" applyFill="1" applyBorder="1" applyAlignment="1" applyProtection="1">
      <alignment horizontal="left" wrapText="1"/>
    </xf>
    <xf numFmtId="0" fontId="6" fillId="4" borderId="1" xfId="1" applyFont="1" applyFill="1" applyBorder="1" applyAlignment="1" applyProtection="1">
      <alignment horizontal="left" vertical="center"/>
    </xf>
    <xf numFmtId="0" fontId="7" fillId="18" borderId="10" xfId="1" applyFont="1" applyFill="1" applyBorder="1" applyAlignment="1" applyProtection="1">
      <alignment horizontal="left" vertical="center" wrapText="1"/>
    </xf>
    <xf numFmtId="0" fontId="7" fillId="18" borderId="11" xfId="1" applyFont="1" applyFill="1" applyBorder="1" applyAlignment="1" applyProtection="1">
      <alignment horizontal="left" vertical="center" wrapText="1"/>
    </xf>
    <xf numFmtId="0" fontId="7" fillId="18" borderId="12" xfId="1" applyFont="1" applyFill="1" applyBorder="1" applyAlignment="1" applyProtection="1">
      <alignment horizontal="left" vertical="center" wrapText="1"/>
    </xf>
    <xf numFmtId="0" fontId="6" fillId="3" borderId="10" xfId="1" applyFont="1" applyFill="1" applyBorder="1" applyAlignment="1" applyProtection="1">
      <alignment horizontal="left" vertical="center" wrapText="1"/>
    </xf>
    <xf numFmtId="0" fontId="6" fillId="3" borderId="11" xfId="1" applyFont="1" applyFill="1" applyBorder="1" applyAlignment="1" applyProtection="1">
      <alignment horizontal="left" vertical="center" wrapText="1"/>
    </xf>
    <xf numFmtId="0" fontId="6" fillId="3" borderId="12" xfId="1" applyFont="1" applyFill="1" applyBorder="1" applyAlignment="1" applyProtection="1">
      <alignment horizontal="left" vertical="center" wrapText="1"/>
    </xf>
    <xf numFmtId="0" fontId="5" fillId="2" borderId="10" xfId="1" applyFont="1" applyFill="1" applyBorder="1" applyAlignment="1" applyProtection="1">
      <alignment horizontal="left" vertical="center"/>
      <protection locked="0"/>
    </xf>
    <xf numFmtId="0" fontId="5" fillId="2" borderId="11" xfId="1" applyFont="1" applyFill="1" applyBorder="1" applyAlignment="1" applyProtection="1">
      <alignment horizontal="left" vertical="center"/>
      <protection locked="0"/>
    </xf>
    <xf numFmtId="0" fontId="5" fillId="2" borderId="12" xfId="1" applyFont="1" applyFill="1" applyBorder="1" applyAlignment="1" applyProtection="1">
      <alignment horizontal="left" vertical="center"/>
      <protection locked="0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0" fontId="5" fillId="0" borderId="11" xfId="1" applyFont="1" applyFill="1" applyBorder="1" applyAlignment="1" applyProtection="1">
      <alignment horizontal="center" vertical="center" wrapText="1"/>
      <protection locked="0"/>
    </xf>
    <xf numFmtId="0" fontId="5" fillId="0" borderId="12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horizontal="left" vertical="center" wrapText="1"/>
    </xf>
    <xf numFmtId="0" fontId="5" fillId="3" borderId="11" xfId="1" applyFont="1" applyFill="1" applyBorder="1" applyAlignment="1" applyProtection="1">
      <alignment horizontal="left" vertical="center" wrapText="1"/>
    </xf>
    <xf numFmtId="0" fontId="5" fillId="3" borderId="12" xfId="1" applyFont="1" applyFill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6" fillId="6" borderId="10" xfId="1" applyFont="1" applyFill="1" applyBorder="1" applyAlignment="1" applyProtection="1">
      <alignment horizontal="left" vertical="center" wrapText="1"/>
    </xf>
    <xf numFmtId="0" fontId="6" fillId="6" borderId="11" xfId="1" applyFont="1" applyFill="1" applyBorder="1" applyAlignment="1" applyProtection="1">
      <alignment horizontal="left" vertical="center" wrapText="1"/>
    </xf>
    <xf numFmtId="0" fontId="6" fillId="6" borderId="12" xfId="1" applyFont="1" applyFill="1" applyBorder="1" applyAlignment="1" applyProtection="1">
      <alignment horizontal="left" vertical="center" wrapText="1"/>
    </xf>
    <xf numFmtId="0" fontId="10" fillId="15" borderId="10" xfId="0" applyFont="1" applyFill="1" applyBorder="1" applyAlignment="1" applyProtection="1">
      <alignment horizontal="center" vertical="center"/>
    </xf>
    <xf numFmtId="0" fontId="10" fillId="15" borderId="11" xfId="0" applyFont="1" applyFill="1" applyBorder="1" applyAlignment="1" applyProtection="1">
      <alignment horizontal="center" vertical="center"/>
    </xf>
    <xf numFmtId="0" fontId="10" fillId="15" borderId="12" xfId="0" applyFont="1" applyFill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left" vertical="center"/>
      <protection locked="0"/>
    </xf>
    <xf numFmtId="0" fontId="10" fillId="6" borderId="10" xfId="0" applyFont="1" applyFill="1" applyBorder="1" applyAlignment="1" applyProtection="1">
      <alignment horizontal="center" vertical="center"/>
    </xf>
    <xf numFmtId="0" fontId="10" fillId="6" borderId="11" xfId="0" applyFont="1" applyFill="1" applyBorder="1" applyAlignment="1" applyProtection="1">
      <alignment horizontal="center" vertical="center"/>
    </xf>
    <xf numFmtId="0" fontId="10" fillId="6" borderId="12" xfId="0" applyFont="1" applyFill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vertical="center" wrapText="1"/>
      <protection locked="0"/>
    </xf>
    <xf numFmtId="0" fontId="5" fillId="0" borderId="11" xfId="1" applyFont="1" applyBorder="1" applyAlignment="1" applyProtection="1">
      <alignment vertical="center" wrapText="1"/>
      <protection locked="0"/>
    </xf>
    <xf numFmtId="0" fontId="5" fillId="0" borderId="12" xfId="1" applyFont="1" applyBorder="1" applyAlignment="1" applyProtection="1">
      <alignment vertical="center" wrapText="1"/>
      <protection locked="0"/>
    </xf>
    <xf numFmtId="0" fontId="24" fillId="0" borderId="10" xfId="0" applyFont="1" applyBorder="1" applyAlignment="1" applyProtection="1">
      <alignment horizontal="left" vertical="center" wrapText="1"/>
      <protection locked="0"/>
    </xf>
    <xf numFmtId="0" fontId="24" fillId="0" borderId="11" xfId="0" applyFont="1" applyBorder="1" applyAlignment="1" applyProtection="1">
      <alignment horizontal="left" vertical="center" wrapText="1"/>
      <protection locked="0"/>
    </xf>
    <xf numFmtId="0" fontId="24" fillId="0" borderId="12" xfId="0" applyFont="1" applyBorder="1" applyAlignment="1" applyProtection="1">
      <alignment horizontal="left" vertical="center" wrapText="1"/>
      <protection locked="0"/>
    </xf>
    <xf numFmtId="0" fontId="5" fillId="0" borderId="3" xfId="1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/>
      <protection locked="0"/>
    </xf>
    <xf numFmtId="0" fontId="18" fillId="0" borderId="0" xfId="0" applyFont="1" applyBorder="1" applyAlignment="1" applyProtection="1">
      <alignment horizontal="center" wrapText="1"/>
    </xf>
    <xf numFmtId="0" fontId="21" fillId="0" borderId="10" xfId="0" applyFont="1" applyBorder="1" applyAlignment="1" applyProtection="1">
      <alignment horizontal="left" vertical="center"/>
    </xf>
    <xf numFmtId="0" fontId="21" fillId="0" borderId="11" xfId="0" applyFont="1" applyBorder="1" applyAlignment="1" applyProtection="1">
      <alignment horizontal="left" vertical="center"/>
    </xf>
    <xf numFmtId="0" fontId="21" fillId="0" borderId="12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center"/>
      <protection locked="0"/>
    </xf>
    <xf numFmtId="0" fontId="6" fillId="0" borderId="10" xfId="1" applyFont="1" applyFill="1" applyBorder="1" applyAlignment="1" applyProtection="1">
      <alignment horizontal="left" vertical="center" wrapText="1"/>
      <protection locked="0"/>
    </xf>
    <xf numFmtId="0" fontId="6" fillId="0" borderId="11" xfId="1" applyFont="1" applyFill="1" applyBorder="1" applyAlignment="1" applyProtection="1">
      <alignment horizontal="left" vertical="center" wrapText="1"/>
      <protection locked="0"/>
    </xf>
    <xf numFmtId="0" fontId="6" fillId="0" borderId="12" xfId="1" applyFont="1" applyFill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 applyProtection="1">
      <alignment horizontal="center" vertical="center" wrapText="1"/>
      <protection locked="0"/>
    </xf>
    <xf numFmtId="0" fontId="6" fillId="0" borderId="13" xfId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left" vertical="center" wrapText="1"/>
      <protection locked="0"/>
    </xf>
    <xf numFmtId="0" fontId="11" fillId="0" borderId="13" xfId="1" applyFont="1" applyFill="1" applyBorder="1" applyAlignment="1" applyProtection="1">
      <alignment horizontal="left" vertical="center" wrapText="1"/>
      <protection locked="0"/>
    </xf>
    <xf numFmtId="0" fontId="11" fillId="0" borderId="3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Fill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7" fillId="8" borderId="10" xfId="1" applyFont="1" applyFill="1" applyBorder="1" applyAlignment="1" applyProtection="1">
      <alignment horizontal="left" vertical="center"/>
      <protection locked="0"/>
    </xf>
    <xf numFmtId="0" fontId="7" fillId="8" borderId="11" xfId="1" applyFont="1" applyFill="1" applyBorder="1" applyAlignment="1" applyProtection="1">
      <alignment horizontal="left" vertical="center"/>
      <protection locked="0"/>
    </xf>
    <xf numFmtId="0" fontId="7" fillId="8" borderId="12" xfId="1" applyFont="1" applyFill="1" applyBorder="1" applyAlignment="1" applyProtection="1">
      <alignment horizontal="left" vertical="center"/>
      <protection locked="0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13" xfId="1" applyFont="1" applyFill="1" applyBorder="1" applyAlignment="1" applyProtection="1">
      <alignment horizontal="center" vertical="center" wrapText="1"/>
      <protection locked="0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126" fillId="0" borderId="4" xfId="0" applyFont="1" applyBorder="1" applyAlignment="1" applyProtection="1">
      <alignment horizontal="center" vertical="center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11" fillId="0" borderId="7" xfId="1" applyFont="1" applyFill="1" applyBorder="1" applyAlignment="1" applyProtection="1">
      <alignment horizontal="center" vertical="center" wrapText="1"/>
    </xf>
    <xf numFmtId="0" fontId="11" fillId="0" borderId="9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left" vertical="center"/>
      <protection locked="0"/>
    </xf>
    <xf numFmtId="0" fontId="21" fillId="0" borderId="11" xfId="0" applyFont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0" fontId="6" fillId="8" borderId="10" xfId="1" applyFont="1" applyFill="1" applyBorder="1" applyAlignment="1" applyProtection="1">
      <alignment horizontal="left" vertical="center"/>
      <protection locked="0"/>
    </xf>
    <xf numFmtId="0" fontId="6" fillId="8" borderId="11" xfId="1" applyFont="1" applyFill="1" applyBorder="1" applyAlignment="1" applyProtection="1">
      <alignment horizontal="left" vertical="center"/>
      <protection locked="0"/>
    </xf>
    <xf numFmtId="0" fontId="6" fillId="8" borderId="12" xfId="1" applyFont="1" applyFill="1" applyBorder="1" applyAlignment="1" applyProtection="1">
      <alignment horizontal="left" vertical="center"/>
      <protection locked="0"/>
    </xf>
    <xf numFmtId="0" fontId="3" fillId="0" borderId="4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6" fillId="9" borderId="0" xfId="1" applyFont="1" applyFill="1" applyAlignment="1" applyProtection="1">
      <alignment horizontal="center" vertical="center" wrapText="1"/>
    </xf>
    <xf numFmtId="0" fontId="6" fillId="9" borderId="15" xfId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6" fillId="4" borderId="10" xfId="1" applyFont="1" applyFill="1" applyBorder="1" applyAlignment="1">
      <alignment horizontal="left" vertical="center"/>
    </xf>
    <xf numFmtId="0" fontId="6" fillId="4" borderId="11" xfId="1" applyFont="1" applyFill="1" applyBorder="1" applyAlignment="1">
      <alignment horizontal="left" vertical="center"/>
    </xf>
    <xf numFmtId="0" fontId="6" fillId="4" borderId="12" xfId="1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5" fillId="0" borderId="6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6" fillId="9" borderId="10" xfId="1" applyFont="1" applyFill="1" applyBorder="1" applyAlignment="1">
      <alignment horizontal="left" vertical="center"/>
    </xf>
    <xf numFmtId="0" fontId="6" fillId="9" borderId="11" xfId="1" applyFont="1" applyFill="1" applyBorder="1" applyAlignment="1">
      <alignment horizontal="left" vertical="center"/>
    </xf>
    <xf numFmtId="0" fontId="10" fillId="5" borderId="10" xfId="0" applyFont="1" applyFill="1" applyBorder="1" applyAlignment="1" applyProtection="1">
      <alignment horizontal="left" wrapText="1"/>
    </xf>
    <xf numFmtId="0" fontId="10" fillId="5" borderId="11" xfId="0" applyFont="1" applyFill="1" applyBorder="1" applyAlignment="1" applyProtection="1">
      <alignment horizontal="left" wrapText="1"/>
    </xf>
    <xf numFmtId="0" fontId="10" fillId="5" borderId="12" xfId="0" applyFont="1" applyFill="1" applyBorder="1" applyAlignment="1" applyProtection="1">
      <alignment horizontal="left" wrapText="1"/>
    </xf>
    <xf numFmtId="0" fontId="4" fillId="0" borderId="1" xfId="1" applyFont="1" applyBorder="1" applyAlignment="1" applyProtection="1">
      <alignment horizontal="left" vertical="center"/>
      <protection locked="0"/>
    </xf>
    <xf numFmtId="0" fontId="4" fillId="0" borderId="10" xfId="1" applyFont="1" applyFill="1" applyBorder="1" applyAlignment="1" applyProtection="1">
      <alignment horizontal="left" vertical="center" wrapText="1"/>
      <protection locked="0"/>
    </xf>
    <xf numFmtId="0" fontId="4" fillId="0" borderId="11" xfId="1" applyFont="1" applyFill="1" applyBorder="1" applyAlignment="1" applyProtection="1">
      <alignment horizontal="left" vertical="center" wrapText="1"/>
      <protection locked="0"/>
    </xf>
    <xf numFmtId="0" fontId="4" fillId="0" borderId="12" xfId="1" applyFont="1" applyFill="1" applyBorder="1" applyAlignment="1" applyProtection="1">
      <alignment horizontal="left" vertical="center" wrapText="1"/>
      <protection locked="0"/>
    </xf>
    <xf numFmtId="0" fontId="4" fillId="2" borderId="1" xfId="1" applyFont="1" applyFill="1" applyBorder="1" applyAlignment="1" applyProtection="1">
      <alignment horizontal="left" vertical="center"/>
      <protection locked="0"/>
    </xf>
    <xf numFmtId="0" fontId="3" fillId="3" borderId="10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left" vertical="center" wrapText="1"/>
    </xf>
    <xf numFmtId="0" fontId="3" fillId="3" borderId="12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left" vertical="center" wrapText="1"/>
    </xf>
    <xf numFmtId="0" fontId="11" fillId="0" borderId="11" xfId="1" applyFont="1" applyFill="1" applyBorder="1" applyAlignment="1">
      <alignment horizontal="left" vertical="center" wrapText="1"/>
    </xf>
    <xf numFmtId="0" fontId="11" fillId="0" borderId="12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9" borderId="0" xfId="1" applyFont="1" applyFill="1" applyAlignment="1">
      <alignment horizontal="center" vertical="center" wrapText="1"/>
    </xf>
    <xf numFmtId="0" fontId="6" fillId="9" borderId="15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13" xfId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6" fillId="8" borderId="10" xfId="1" applyFont="1" applyFill="1" applyBorder="1" applyAlignment="1">
      <alignment horizontal="left" vertical="center"/>
    </xf>
    <xf numFmtId="0" fontId="6" fillId="8" borderId="11" xfId="1" applyFont="1" applyFill="1" applyBorder="1" applyAlignment="1">
      <alignment horizontal="left" vertical="center"/>
    </xf>
    <xf numFmtId="0" fontId="6" fillId="8" borderId="12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7" fillId="8" borderId="10" xfId="1" applyFont="1" applyFill="1" applyBorder="1" applyAlignment="1">
      <alignment horizontal="left" vertical="center"/>
    </xf>
    <xf numFmtId="0" fontId="7" fillId="8" borderId="11" xfId="1" applyFont="1" applyFill="1" applyBorder="1" applyAlignment="1">
      <alignment horizontal="left" vertical="center"/>
    </xf>
    <xf numFmtId="0" fontId="7" fillId="8" borderId="12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 applyProtection="1">
      <alignment horizontal="left"/>
    </xf>
    <xf numFmtId="0" fontId="12" fillId="2" borderId="11" xfId="1" applyFont="1" applyFill="1" applyBorder="1" applyAlignment="1" applyProtection="1">
      <alignment horizontal="left"/>
    </xf>
    <xf numFmtId="0" fontId="12" fillId="2" borderId="12" xfId="1" applyFont="1" applyFill="1" applyBorder="1" applyAlignment="1" applyProtection="1">
      <alignment horizontal="left"/>
    </xf>
    <xf numFmtId="0" fontId="12" fillId="2" borderId="10" xfId="1" applyFont="1" applyFill="1" applyBorder="1" applyAlignment="1" applyProtection="1">
      <alignment horizontal="left" wrapText="1"/>
    </xf>
    <xf numFmtId="0" fontId="12" fillId="2" borderId="11" xfId="1" applyFont="1" applyFill="1" applyBorder="1" applyAlignment="1" applyProtection="1">
      <alignment horizontal="left" wrapText="1"/>
    </xf>
    <xf numFmtId="0" fontId="12" fillId="2" borderId="12" xfId="1" applyFont="1" applyFill="1" applyBorder="1" applyAlignment="1" applyProtection="1">
      <alignment horizontal="left" wrapText="1"/>
    </xf>
    <xf numFmtId="0" fontId="12" fillId="0" borderId="1" xfId="0" applyFont="1" applyBorder="1" applyAlignment="1" applyProtection="1">
      <alignment horizontal="center"/>
    </xf>
    <xf numFmtId="0" fontId="15" fillId="0" borderId="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/>
    </xf>
    <xf numFmtId="0" fontId="12" fillId="0" borderId="11" xfId="0" applyFont="1" applyBorder="1" applyAlignment="1" applyProtection="1">
      <alignment horizontal="center"/>
    </xf>
    <xf numFmtId="0" fontId="15" fillId="0" borderId="10" xfId="0" applyFont="1" applyBorder="1" applyAlignment="1" applyProtection="1">
      <alignment horizontal="center" wrapText="1"/>
    </xf>
    <xf numFmtId="0" fontId="15" fillId="0" borderId="12" xfId="0" applyFont="1" applyBorder="1" applyAlignment="1" applyProtection="1">
      <alignment horizontal="center" wrapText="1"/>
    </xf>
    <xf numFmtId="0" fontId="15" fillId="3" borderId="1" xfId="0" applyFont="1" applyFill="1" applyBorder="1" applyAlignment="1" applyProtection="1">
      <alignment horizont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/>
    </xf>
    <xf numFmtId="0" fontId="23" fillId="9" borderId="0" xfId="1" applyFont="1" applyFill="1" applyBorder="1" applyAlignment="1" applyProtection="1">
      <alignment horizontal="center" vertical="center" wrapText="1"/>
    </xf>
    <xf numFmtId="0" fontId="23" fillId="9" borderId="4" xfId="1" applyFont="1" applyFill="1" applyBorder="1" applyAlignment="1" applyProtection="1">
      <alignment horizontal="center" vertical="center" wrapText="1"/>
    </xf>
    <xf numFmtId="0" fontId="15" fillId="7" borderId="0" xfId="0" applyFont="1" applyFill="1" applyAlignment="1" applyProtection="1">
      <alignment horizontal="center" wrapText="1"/>
    </xf>
    <xf numFmtId="0" fontId="15" fillId="0" borderId="1" xfId="0" applyFont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/>
    </xf>
    <xf numFmtId="0" fontId="12" fillId="12" borderId="10" xfId="0" applyFont="1" applyFill="1" applyBorder="1" applyAlignment="1" applyProtection="1">
      <alignment horizontal="center"/>
    </xf>
    <xf numFmtId="0" fontId="12" fillId="12" borderId="11" xfId="0" applyFont="1" applyFill="1" applyBorder="1" applyAlignment="1" applyProtection="1">
      <alignment horizontal="center"/>
    </xf>
    <xf numFmtId="0" fontId="12" fillId="12" borderId="12" xfId="0" applyFont="1" applyFill="1" applyBorder="1" applyAlignment="1" applyProtection="1">
      <alignment horizontal="center"/>
    </xf>
    <xf numFmtId="0" fontId="12" fillId="12" borderId="1" xfId="0" applyFont="1" applyFill="1" applyBorder="1" applyAlignment="1" applyProtection="1">
      <alignment horizont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3" fillId="4" borderId="10" xfId="1" applyFont="1" applyFill="1" applyBorder="1" applyAlignment="1" applyProtection="1">
      <alignment horizontal="center" vertical="center"/>
    </xf>
    <xf numFmtId="0" fontId="3" fillId="4" borderId="11" xfId="1" applyFont="1" applyFill="1" applyBorder="1" applyAlignment="1" applyProtection="1">
      <alignment horizontal="center" vertical="center"/>
    </xf>
    <xf numFmtId="0" fontId="3" fillId="4" borderId="12" xfId="1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6" fillId="2" borderId="6" xfId="0" applyFont="1" applyFill="1" applyBorder="1" applyAlignment="1">
      <alignment horizontal="center" vertical="center" wrapText="1"/>
    </xf>
    <xf numFmtId="0" fontId="106" fillId="2" borderId="5" xfId="0" applyFont="1" applyFill="1" applyBorder="1" applyAlignment="1">
      <alignment horizontal="center" vertical="center" wrapText="1"/>
    </xf>
    <xf numFmtId="0" fontId="106" fillId="2" borderId="7" xfId="0" applyFont="1" applyFill="1" applyBorder="1" applyAlignment="1">
      <alignment horizontal="center" vertical="center" wrapText="1"/>
    </xf>
    <xf numFmtId="0" fontId="106" fillId="2" borderId="14" xfId="0" applyFont="1" applyFill="1" applyBorder="1" applyAlignment="1">
      <alignment horizontal="center" vertical="center" wrapText="1"/>
    </xf>
    <xf numFmtId="0" fontId="106" fillId="2" borderId="0" xfId="0" applyFont="1" applyFill="1" applyBorder="1" applyAlignment="1">
      <alignment horizontal="center" vertical="center" wrapText="1"/>
    </xf>
    <xf numFmtId="0" fontId="106" fillId="2" borderId="15" xfId="0" applyFont="1" applyFill="1" applyBorder="1" applyAlignment="1">
      <alignment horizontal="center" vertical="center" wrapText="1"/>
    </xf>
    <xf numFmtId="0" fontId="106" fillId="2" borderId="8" xfId="0" applyFont="1" applyFill="1" applyBorder="1" applyAlignment="1">
      <alignment horizontal="center" vertical="center" wrapText="1"/>
    </xf>
    <xf numFmtId="0" fontId="106" fillId="2" borderId="4" xfId="0" applyFont="1" applyFill="1" applyBorder="1" applyAlignment="1">
      <alignment horizontal="center" vertical="center" wrapText="1"/>
    </xf>
    <xf numFmtId="0" fontId="106" fillId="2" borderId="9" xfId="0" applyFont="1" applyFill="1" applyBorder="1" applyAlignment="1">
      <alignment horizontal="center" vertical="center" wrapText="1"/>
    </xf>
    <xf numFmtId="0" fontId="3" fillId="12" borderId="10" xfId="1" applyFont="1" applyFill="1" applyBorder="1" applyAlignment="1" applyProtection="1">
      <alignment horizontal="center" vertical="center"/>
    </xf>
    <xf numFmtId="0" fontId="3" fillId="12" borderId="11" xfId="1" applyFont="1" applyFill="1" applyBorder="1" applyAlignment="1" applyProtection="1">
      <alignment horizontal="center" vertical="center"/>
    </xf>
    <xf numFmtId="0" fontId="3" fillId="12" borderId="12" xfId="1" applyFont="1" applyFill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2" fillId="12" borderId="10" xfId="1" applyFont="1" applyFill="1" applyBorder="1" applyAlignment="1" applyProtection="1">
      <alignment horizontal="left" vertical="center"/>
    </xf>
    <xf numFmtId="0" fontId="12" fillId="12" borderId="11" xfId="1" applyFont="1" applyFill="1" applyBorder="1" applyAlignment="1" applyProtection="1">
      <alignment horizontal="left" vertical="center"/>
    </xf>
    <xf numFmtId="0" fontId="12" fillId="12" borderId="12" xfId="1" applyFont="1" applyFill="1" applyBorder="1" applyAlignment="1" applyProtection="1">
      <alignment horizontal="left" vertical="center"/>
    </xf>
    <xf numFmtId="0" fontId="45" fillId="0" borderId="0" xfId="0" applyFont="1" applyAlignment="1" applyProtection="1">
      <alignment horizontal="left"/>
      <protection locked="0"/>
    </xf>
    <xf numFmtId="0" fontId="18" fillId="0" borderId="1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82" fillId="0" borderId="24" xfId="0" applyFont="1" applyBorder="1" applyAlignment="1">
      <alignment horizontal="center" vertical="center" wrapText="1"/>
    </xf>
    <xf numFmtId="0" fontId="82" fillId="0" borderId="25" xfId="0" applyFont="1" applyBorder="1" applyAlignment="1">
      <alignment horizontal="center" vertical="center" wrapText="1"/>
    </xf>
    <xf numFmtId="0" fontId="16" fillId="21" borderId="0" xfId="0" applyFont="1" applyFill="1" applyBorder="1" applyAlignment="1" applyProtection="1">
      <alignment horizontal="center" vertical="center" wrapText="1"/>
    </xf>
    <xf numFmtId="0" fontId="82" fillId="0" borderId="16" xfId="0" applyFont="1" applyBorder="1" applyAlignment="1" applyProtection="1">
      <alignment horizontal="center" vertical="center" wrapText="1"/>
    </xf>
    <xf numFmtId="0" fontId="82" fillId="0" borderId="29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6" fillId="21" borderId="14" xfId="0" applyFont="1" applyFill="1" applyBorder="1" applyAlignment="1">
      <alignment horizontal="center" vertical="center" wrapText="1"/>
    </xf>
    <xf numFmtId="0" fontId="16" fillId="21" borderId="0" xfId="0" applyFont="1" applyFill="1" applyBorder="1" applyAlignment="1">
      <alignment horizontal="center" vertical="center" wrapText="1"/>
    </xf>
    <xf numFmtId="170" fontId="82" fillId="2" borderId="35" xfId="6" applyNumberFormat="1" applyFont="1" applyFill="1" applyBorder="1" applyAlignment="1">
      <alignment vertical="center" wrapText="1"/>
    </xf>
    <xf numFmtId="170" fontId="82" fillId="2" borderId="36" xfId="6" applyNumberFormat="1" applyFont="1" applyFill="1" applyBorder="1" applyAlignment="1">
      <alignment vertical="center" wrapText="1"/>
    </xf>
    <xf numFmtId="170" fontId="82" fillId="18" borderId="35" xfId="6" applyNumberFormat="1" applyFont="1" applyFill="1" applyBorder="1" applyAlignment="1">
      <alignment horizontal="center" vertical="center" wrapText="1"/>
    </xf>
    <xf numFmtId="170" fontId="82" fillId="18" borderId="36" xfId="6" applyNumberFormat="1" applyFont="1" applyFill="1" applyBorder="1" applyAlignment="1">
      <alignment horizontal="center" vertical="center" wrapText="1"/>
    </xf>
    <xf numFmtId="170" fontId="115" fillId="2" borderId="35" xfId="6" applyNumberFormat="1" applyFont="1" applyFill="1" applyBorder="1" applyAlignment="1">
      <alignment horizontal="center" vertical="center" wrapText="1"/>
    </xf>
    <xf numFmtId="170" fontId="115" fillId="2" borderId="36" xfId="6" applyNumberFormat="1" applyFont="1" applyFill="1" applyBorder="1" applyAlignment="1">
      <alignment horizontal="center" vertical="center" wrapText="1"/>
    </xf>
    <xf numFmtId="43" fontId="16" fillId="12" borderId="37" xfId="6" applyFont="1" applyFill="1" applyBorder="1" applyAlignment="1">
      <alignment vertical="center" wrapText="1"/>
    </xf>
    <xf numFmtId="43" fontId="16" fillId="12" borderId="40" xfId="6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top"/>
    </xf>
    <xf numFmtId="0" fontId="16" fillId="0" borderId="2" xfId="0" applyFont="1" applyBorder="1" applyAlignment="1">
      <alignment horizontal="left" vertical="top" wrapText="1"/>
    </xf>
    <xf numFmtId="0" fontId="82" fillId="0" borderId="16" xfId="0" applyFont="1" applyBorder="1" applyAlignment="1">
      <alignment horizontal="center" vertical="center" wrapText="1"/>
    </xf>
    <xf numFmtId="0" fontId="82" fillId="0" borderId="23" xfId="0" applyFont="1" applyBorder="1" applyAlignment="1">
      <alignment horizontal="center" vertical="center" wrapText="1"/>
    </xf>
    <xf numFmtId="0" fontId="82" fillId="0" borderId="29" xfId="0" applyFont="1" applyBorder="1" applyAlignment="1">
      <alignment horizontal="center" vertical="center" wrapText="1"/>
    </xf>
    <xf numFmtId="0" fontId="82" fillId="7" borderId="17" xfId="0" applyFont="1" applyFill="1" applyBorder="1" applyAlignment="1">
      <alignment horizontal="center" vertical="center" wrapText="1"/>
    </xf>
    <xf numFmtId="0" fontId="82" fillId="7" borderId="18" xfId="0" applyFont="1" applyFill="1" applyBorder="1" applyAlignment="1">
      <alignment horizontal="center" vertical="center" wrapText="1"/>
    </xf>
    <xf numFmtId="0" fontId="82" fillId="7" borderId="19" xfId="0" applyFont="1" applyFill="1" applyBorder="1" applyAlignment="1">
      <alignment horizontal="center" vertical="center" wrapText="1"/>
    </xf>
    <xf numFmtId="0" fontId="82" fillId="7" borderId="20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82" fillId="20" borderId="21" xfId="0" applyFont="1" applyFill="1" applyBorder="1" applyAlignment="1">
      <alignment horizontal="center" vertical="center" wrapText="1"/>
    </xf>
    <xf numFmtId="0" fontId="82" fillId="20" borderId="19" xfId="0" applyFont="1" applyFill="1" applyBorder="1" applyAlignment="1">
      <alignment horizontal="center" vertical="center" wrapText="1"/>
    </xf>
    <xf numFmtId="0" fontId="82" fillId="20" borderId="2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82" fillId="0" borderId="10" xfId="0" applyFont="1" applyBorder="1" applyAlignment="1">
      <alignment horizontal="center" vertical="center" wrapText="1"/>
    </xf>
    <xf numFmtId="0" fontId="82" fillId="0" borderId="11" xfId="0" applyFont="1" applyBorder="1" applyAlignment="1">
      <alignment horizontal="center" vertical="center" wrapText="1"/>
    </xf>
    <xf numFmtId="0" fontId="82" fillId="2" borderId="24" xfId="0" applyFont="1" applyFill="1" applyBorder="1" applyAlignment="1">
      <alignment horizontal="center" vertical="center" wrapText="1"/>
    </xf>
    <xf numFmtId="0" fontId="82" fillId="2" borderId="25" xfId="0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82" fillId="0" borderId="17" xfId="0" applyFont="1" applyBorder="1" applyAlignment="1">
      <alignment horizontal="center" vertical="center" wrapText="1"/>
    </xf>
    <xf numFmtId="0" fontId="82" fillId="0" borderId="20" xfId="0" applyFont="1" applyBorder="1" applyAlignment="1">
      <alignment horizontal="center" vertical="center" wrapText="1"/>
    </xf>
    <xf numFmtId="43" fontId="18" fillId="0" borderId="25" xfId="6" applyFont="1" applyBorder="1" applyAlignment="1">
      <alignment horizontal="center" vertical="center" wrapText="1"/>
    </xf>
    <xf numFmtId="43" fontId="18" fillId="0" borderId="34" xfId="6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82" fillId="0" borderId="0" xfId="0" applyFont="1" applyAlignment="1">
      <alignment horizontal="center" vertical="center" wrapText="1"/>
    </xf>
    <xf numFmtId="0" fontId="82" fillId="9" borderId="4" xfId="0" applyFont="1" applyFill="1" applyBorder="1" applyAlignment="1">
      <alignment horizontal="center" vertical="center" wrapText="1"/>
    </xf>
    <xf numFmtId="0" fontId="82" fillId="0" borderId="5" xfId="0" applyFont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3"/>
    <cellStyle name="Финансовый" xfId="5" builtinId="3"/>
    <cellStyle name="Финансовый 2" xfId="2"/>
    <cellStyle name="Финансовый 3" xfId="4"/>
    <cellStyle name="Финансовый 4" xfId="6"/>
  </cellStyles>
  <dxfs count="6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DCB9"/>
      <color rgb="FF00FF00"/>
      <color rgb="FF66CCFF"/>
      <color rgb="FFFF3300"/>
      <color rgb="FFFFFFCC"/>
      <color rgb="FFFFFF99"/>
      <color rgb="FFFF33CC"/>
      <color rgb="FFFF6699"/>
      <color rgb="FF33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&#1055;&#1060;&#1061;&#1044;%202020-2022%2030122019%20&#1089;%20&#1079;&#1072;&#1082;&#1083;&#1102;&#1095;&#1077;&#1085;&#1080;&#1077;&#1084;%20(&#1076;&#1083;&#1103;%20&#1096;&#1082;&#1086;&#1083;)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2;&#1090;&#1100;&#1103;&#1085;&#1072;/&#1055;&#1060;&#1061;&#1044;/&#1055;&#1060;&#1061;&#1044;%202019%20&#1096;&#1082;&#1086;&#1083;&#1099;/12%20&#1076;&#1077;&#1082;&#1072;&#1073;&#1088;&#1100;/3&#1055;&#1060;&#1061;&#1044;%20%20%20&#1085;&#1072;%202019-2021%20&#1075;.&#1075;.%20%20%20&#1052;&#1041;&#1054;&#1059;%20&#1057;&#1054;&#1064;%203%20&#1085;&#1072;%2030%2012%202019%20(1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2;&#1090;&#1100;&#1103;&#1085;&#1072;/Downloads/&#1055;&#1060;&#1061;&#1044;%202020-2022%20&#1041;&#1051;&#1040;&#1053;&#1050;%20&#1080;&#1102;&#1085;&#1100;%20&#1085;&#1072;%2016.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шифровка 4"/>
      <sheetName val="расшифровка 5"/>
      <sheetName val="расшифровка 6"/>
      <sheetName val="расшифровка 2"/>
      <sheetName val="ПРОВЕРКА"/>
      <sheetName val="ПЕЧАТЬ ПФХД"/>
      <sheetName val="ПЕЧАТЬ 2020"/>
    </sheetNames>
    <sheetDataSet>
      <sheetData sheetId="0"/>
      <sheetData sheetId="1"/>
      <sheetData sheetId="2"/>
      <sheetData sheetId="3"/>
      <sheetData sheetId="4"/>
      <sheetData sheetId="5"/>
      <sheetData sheetId="6">
        <row r="45">
          <cell r="G4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ystem"/>
      <sheetName val="Реквизиты"/>
      <sheetName val="Таблица  1"/>
      <sheetName val="Таблица  2"/>
      <sheetName val="печать"/>
    </sheetNames>
    <sheetDataSet>
      <sheetData sheetId="0" refreshError="1"/>
      <sheetData sheetId="1" refreshError="1"/>
      <sheetData sheetId="2" refreshError="1"/>
      <sheetData sheetId="3" refreshError="1">
        <row r="23">
          <cell r="D23">
            <v>0</v>
          </cell>
        </row>
        <row r="35">
          <cell r="D35" t="str">
            <v>113</v>
          </cell>
        </row>
        <row r="37">
          <cell r="D37" t="str">
            <v>831</v>
          </cell>
        </row>
        <row r="38">
          <cell r="D38" t="str">
            <v>851</v>
          </cell>
        </row>
        <row r="39">
          <cell r="D39" t="str">
            <v>852</v>
          </cell>
        </row>
        <row r="40">
          <cell r="D40" t="str">
            <v>853</v>
          </cell>
        </row>
        <row r="43">
          <cell r="D43" t="str">
            <v>243</v>
          </cell>
        </row>
        <row r="44">
          <cell r="D44" t="str">
            <v>243</v>
          </cell>
        </row>
        <row r="49">
          <cell r="D49" t="str">
            <v>244</v>
          </cell>
        </row>
        <row r="50">
          <cell r="D50" t="str">
            <v>244</v>
          </cell>
        </row>
        <row r="51">
          <cell r="D51" t="str">
            <v>244</v>
          </cell>
        </row>
        <row r="52">
          <cell r="D52" t="str">
            <v>244</v>
          </cell>
        </row>
        <row r="53">
          <cell r="D53" t="str">
            <v>244</v>
          </cell>
        </row>
        <row r="54">
          <cell r="D54" t="str">
            <v>244</v>
          </cell>
        </row>
        <row r="55">
          <cell r="D55" t="str">
            <v>244</v>
          </cell>
        </row>
        <row r="56">
          <cell r="D56" t="str">
            <v>244</v>
          </cell>
        </row>
        <row r="57">
          <cell r="D57" t="str">
            <v>244</v>
          </cell>
        </row>
        <row r="58">
          <cell r="D58" t="str">
            <v>х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 t="str">
            <v>х</v>
          </cell>
        </row>
        <row r="65">
          <cell r="D65" t="str">
            <v>х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сшифровка 4"/>
      <sheetName val="расшифровка 5"/>
      <sheetName val="расшифровка 6"/>
      <sheetName val="расшифровка 2"/>
      <sheetName val="ПРОВЕРКА"/>
      <sheetName val="ПЕЧАТЬ ПФХД"/>
      <sheetName val="ПЕЧАТЬ 2020"/>
    </sheetNames>
    <sheetDataSet>
      <sheetData sheetId="0" refreshError="1">
        <row r="238">
          <cell r="B238" t="str">
            <v>текущий ремонт кровли тамбура</v>
          </cell>
        </row>
        <row r="435">
          <cell r="E435" t="str">
            <v>шт.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33CC"/>
  </sheetPr>
  <dimension ref="A1:V255"/>
  <sheetViews>
    <sheetView view="pageBreakPreview" topLeftCell="A195" zoomScale="55" zoomScaleNormal="55" zoomScaleSheetLayoutView="55" workbookViewId="0">
      <selection activeCell="P118" sqref="P118"/>
    </sheetView>
  </sheetViews>
  <sheetFormatPr defaultColWidth="9.140625" defaultRowHeight="12.75"/>
  <cols>
    <col min="1" max="1" width="1.85546875" style="101" customWidth="1"/>
    <col min="2" max="2" width="11.42578125" style="101" customWidth="1"/>
    <col min="3" max="3" width="16.85546875" style="101" customWidth="1"/>
    <col min="4" max="4" width="17.42578125" style="101" customWidth="1"/>
    <col min="5" max="5" width="19.28515625" style="101" customWidth="1"/>
    <col min="6" max="6" width="19" style="101" customWidth="1"/>
    <col min="7" max="7" width="54.85546875" style="101" customWidth="1"/>
    <col min="8" max="8" width="12.140625" style="101" customWidth="1"/>
    <col min="9" max="9" width="9.85546875" style="101" customWidth="1"/>
    <col min="10" max="10" width="18.7109375" style="101" customWidth="1"/>
    <col min="11" max="11" width="26.28515625" style="101" customWidth="1"/>
    <col min="12" max="12" width="26.85546875" style="101" customWidth="1"/>
    <col min="13" max="13" width="34.140625" style="101" customWidth="1"/>
    <col min="14" max="14" width="27.7109375" style="101" customWidth="1"/>
    <col min="15" max="15" width="34.85546875" style="101" customWidth="1"/>
    <col min="16" max="16" width="30.85546875" style="162" customWidth="1"/>
    <col min="17" max="17" width="30.5703125" style="162" customWidth="1"/>
    <col min="18" max="19" width="26.28515625" style="162" customWidth="1"/>
    <col min="20" max="20" width="9.28515625" style="101" customWidth="1"/>
    <col min="21" max="21" width="11.42578125" style="101" customWidth="1"/>
    <col min="22" max="22" width="9.85546875" style="101" customWidth="1"/>
    <col min="23" max="16384" width="9.140625" style="101"/>
  </cols>
  <sheetData>
    <row r="1" spans="1:19" s="102" customFormat="1" ht="24" customHeight="1">
      <c r="A1" s="157"/>
      <c r="B1" s="996"/>
      <c r="C1" s="996"/>
      <c r="D1" s="996"/>
      <c r="E1" s="997"/>
      <c r="F1" s="997"/>
      <c r="G1" s="157"/>
      <c r="H1" s="157"/>
      <c r="I1" s="157"/>
      <c r="J1" s="158"/>
      <c r="M1" s="186" t="s">
        <v>271</v>
      </c>
      <c r="N1" s="159"/>
      <c r="O1" s="157"/>
    </row>
    <row r="2" spans="1:19" s="102" customFormat="1" ht="24" customHeight="1">
      <c r="A2" s="157"/>
      <c r="B2" s="160"/>
      <c r="C2" s="160"/>
      <c r="D2" s="160"/>
      <c r="E2" s="998"/>
      <c r="F2" s="998"/>
      <c r="G2" s="157"/>
      <c r="H2" s="157"/>
      <c r="I2" s="157"/>
      <c r="L2" s="1008" t="s">
        <v>416</v>
      </c>
      <c r="M2" s="190"/>
      <c r="N2" s="190"/>
      <c r="O2" s="157"/>
    </row>
    <row r="3" spans="1:19" s="102" customFormat="1" ht="24" customHeight="1">
      <c r="A3" s="157"/>
      <c r="B3" s="999"/>
      <c r="C3" s="999"/>
      <c r="D3" s="999"/>
      <c r="E3" s="998"/>
      <c r="F3" s="998"/>
      <c r="G3" s="157"/>
      <c r="H3" s="157"/>
      <c r="I3" s="157"/>
      <c r="J3" s="158"/>
      <c r="L3" s="1008"/>
      <c r="M3" s="190"/>
      <c r="N3" s="190"/>
      <c r="O3" s="157"/>
    </row>
    <row r="4" spans="1:19" s="102" customFormat="1" ht="24" customHeight="1">
      <c r="A4" s="157"/>
      <c r="B4" s="173"/>
      <c r="C4" s="173"/>
      <c r="D4" s="173"/>
      <c r="E4" s="174"/>
      <c r="F4" s="174"/>
      <c r="G4" s="157"/>
      <c r="H4" s="157"/>
      <c r="I4" s="157"/>
      <c r="J4" s="158"/>
      <c r="L4" s="1008"/>
      <c r="M4" s="878"/>
      <c r="N4" s="879" t="s">
        <v>865</v>
      </c>
      <c r="O4" s="877" t="s">
        <v>846</v>
      </c>
      <c r="P4" s="877"/>
    </row>
    <row r="5" spans="1:19" s="102" customFormat="1" ht="37.15" customHeight="1">
      <c r="A5" s="157"/>
      <c r="B5" s="999"/>
      <c r="C5" s="999"/>
      <c r="D5" s="999"/>
      <c r="E5" s="161"/>
      <c r="F5" s="157"/>
      <c r="G5" s="157"/>
      <c r="H5" s="157"/>
      <c r="I5" s="157"/>
      <c r="J5" s="158"/>
      <c r="K5" s="159"/>
      <c r="L5" s="880" t="s">
        <v>866</v>
      </c>
      <c r="M5" s="880"/>
      <c r="N5" s="881"/>
      <c r="O5" s="877" t="s">
        <v>845</v>
      </c>
      <c r="P5" s="877"/>
    </row>
    <row r="6" spans="1:19" ht="37.5" customHeight="1">
      <c r="A6" s="155"/>
      <c r="B6" s="1004" t="s">
        <v>786</v>
      </c>
      <c r="C6" s="1004"/>
      <c r="D6" s="1004"/>
      <c r="E6" s="1004"/>
      <c r="F6" s="1004"/>
      <c r="G6" s="1004"/>
      <c r="H6" s="1004"/>
      <c r="I6" s="1004"/>
      <c r="J6" s="1004"/>
      <c r="K6" s="1004"/>
      <c r="L6" s="1004"/>
      <c r="M6" s="1004"/>
      <c r="N6" s="1004"/>
      <c r="O6" s="613"/>
      <c r="Q6" s="942" t="s">
        <v>837</v>
      </c>
      <c r="R6" s="942"/>
    </row>
    <row r="7" spans="1:19" ht="22.5" customHeight="1">
      <c r="B7" s="103"/>
      <c r="C7" s="103"/>
      <c r="D7" s="103"/>
      <c r="E7" s="103"/>
      <c r="F7" s="103"/>
      <c r="G7" s="940" t="s">
        <v>787</v>
      </c>
      <c r="H7" s="940"/>
      <c r="I7" s="940"/>
      <c r="J7" s="940"/>
      <c r="K7" s="940"/>
      <c r="L7" s="104"/>
      <c r="M7" s="105" t="s">
        <v>166</v>
      </c>
      <c r="Q7" s="942"/>
      <c r="R7" s="942"/>
    </row>
    <row r="8" spans="1:19" ht="22.5" customHeight="1">
      <c r="B8" s="103"/>
      <c r="C8" s="106"/>
      <c r="D8" s="106"/>
      <c r="E8" s="106"/>
      <c r="F8" s="106"/>
      <c r="G8" s="941"/>
      <c r="H8" s="941"/>
      <c r="I8" s="941"/>
      <c r="J8" s="941"/>
      <c r="K8" s="941"/>
      <c r="L8" s="107" t="s">
        <v>146</v>
      </c>
      <c r="M8" s="882">
        <v>45287</v>
      </c>
      <c r="O8" s="877" t="s">
        <v>845</v>
      </c>
      <c r="P8" s="877"/>
      <c r="Q8" s="942"/>
      <c r="R8" s="942"/>
    </row>
    <row r="9" spans="1:19" ht="22.5" customHeight="1">
      <c r="B9" s="1005" t="s">
        <v>167</v>
      </c>
      <c r="C9" s="1005"/>
      <c r="D9" s="1005"/>
      <c r="E9" s="1006" t="s">
        <v>680</v>
      </c>
      <c r="F9" s="1006"/>
      <c r="G9" s="1006"/>
      <c r="H9" s="1006"/>
      <c r="I9" s="1006"/>
      <c r="J9" s="1006"/>
      <c r="K9" s="1006"/>
      <c r="L9" s="107" t="s">
        <v>168</v>
      </c>
      <c r="M9" s="883" t="s">
        <v>678</v>
      </c>
      <c r="S9" s="876" t="s">
        <v>836</v>
      </c>
    </row>
    <row r="10" spans="1:19" ht="20.25" customHeight="1">
      <c r="B10" s="1005"/>
      <c r="C10" s="1005"/>
      <c r="D10" s="1005"/>
      <c r="E10" s="1007"/>
      <c r="F10" s="1007"/>
      <c r="G10" s="1007"/>
      <c r="H10" s="1007"/>
      <c r="I10" s="1007"/>
      <c r="J10" s="1007"/>
      <c r="K10" s="1007"/>
      <c r="L10" s="107" t="s">
        <v>169</v>
      </c>
      <c r="M10" s="884" t="s">
        <v>679</v>
      </c>
      <c r="S10" s="876"/>
    </row>
    <row r="11" spans="1:19" ht="20.25" customHeight="1">
      <c r="B11" s="103"/>
      <c r="C11" s="106"/>
      <c r="D11" s="106"/>
      <c r="E11" s="106"/>
      <c r="F11" s="106"/>
      <c r="G11" s="106"/>
      <c r="H11" s="106"/>
      <c r="I11" s="106"/>
      <c r="J11" s="106"/>
      <c r="K11" s="106"/>
      <c r="L11" s="107" t="s">
        <v>168</v>
      </c>
      <c r="M11" s="885" t="s">
        <v>911</v>
      </c>
      <c r="O11" s="877" t="s">
        <v>844</v>
      </c>
      <c r="P11" s="877"/>
    </row>
    <row r="12" spans="1:19" ht="20.25" customHeight="1">
      <c r="B12" s="1000" t="s">
        <v>170</v>
      </c>
      <c r="C12" s="1000"/>
      <c r="D12" s="1000"/>
      <c r="E12" s="1001" t="s">
        <v>867</v>
      </c>
      <c r="F12" s="1001"/>
      <c r="G12" s="1001"/>
      <c r="H12" s="1001"/>
      <c r="I12" s="1001"/>
      <c r="J12" s="1001"/>
      <c r="K12" s="1001"/>
      <c r="L12" s="107" t="s">
        <v>171</v>
      </c>
      <c r="M12" s="886">
        <v>2511036988</v>
      </c>
      <c r="O12" s="877" t="s">
        <v>843</v>
      </c>
      <c r="P12" s="877"/>
    </row>
    <row r="13" spans="1:19" ht="39.6" customHeight="1">
      <c r="B13" s="1000"/>
      <c r="C13" s="1000"/>
      <c r="D13" s="1000"/>
      <c r="E13" s="1002"/>
      <c r="F13" s="1002"/>
      <c r="G13" s="1002"/>
      <c r="H13" s="1002"/>
      <c r="I13" s="1002"/>
      <c r="J13" s="1002"/>
      <c r="K13" s="1002"/>
      <c r="L13" s="107" t="s">
        <v>172</v>
      </c>
      <c r="M13" s="887">
        <v>251101001</v>
      </c>
      <c r="O13" s="877" t="s">
        <v>842</v>
      </c>
    </row>
    <row r="14" spans="1:19" ht="22.5" customHeight="1">
      <c r="B14" s="103"/>
      <c r="C14" s="1003" t="s">
        <v>173</v>
      </c>
      <c r="D14" s="1003"/>
      <c r="E14" s="1003" t="s">
        <v>174</v>
      </c>
      <c r="F14" s="1003"/>
      <c r="G14" s="106"/>
      <c r="H14" s="106"/>
      <c r="I14" s="106"/>
      <c r="J14" s="106"/>
      <c r="K14" s="106"/>
      <c r="L14" s="107" t="s">
        <v>175</v>
      </c>
      <c r="M14" s="887">
        <v>383</v>
      </c>
      <c r="O14" s="108"/>
    </row>
    <row r="15" spans="1:19" ht="10.15" customHeight="1">
      <c r="B15" s="109"/>
      <c r="C15" s="1009"/>
      <c r="D15" s="1009"/>
      <c r="E15" s="1009"/>
      <c r="F15" s="1009"/>
      <c r="G15" s="109"/>
      <c r="H15" s="109"/>
      <c r="I15" s="109"/>
      <c r="J15" s="109"/>
      <c r="K15" s="109"/>
      <c r="L15" s="109"/>
      <c r="M15" s="109"/>
      <c r="N15" s="109"/>
      <c r="O15" s="108"/>
      <c r="P15" s="190"/>
    </row>
    <row r="16" spans="1:19" ht="9.1999999999999993" hidden="1" customHeight="1">
      <c r="B16" s="1010"/>
      <c r="C16" s="1010"/>
      <c r="D16" s="1010"/>
      <c r="E16" s="1010"/>
      <c r="F16" s="1010"/>
      <c r="G16" s="1010"/>
      <c r="H16" s="1010"/>
      <c r="I16" s="1010"/>
      <c r="J16" s="1010"/>
      <c r="K16" s="1010"/>
      <c r="L16" s="1010"/>
      <c r="M16" s="1010"/>
      <c r="N16" s="1010"/>
      <c r="O16" s="108"/>
    </row>
    <row r="17" spans="1:22" ht="20.25" customHeight="1">
      <c r="B17" s="103"/>
      <c r="C17" s="1011" t="s">
        <v>176</v>
      </c>
      <c r="D17" s="1011"/>
      <c r="E17" s="1011"/>
      <c r="F17" s="1011"/>
      <c r="G17" s="1011"/>
      <c r="H17" s="1012"/>
      <c r="I17" s="1012"/>
      <c r="J17" s="1012"/>
      <c r="K17" s="1012"/>
      <c r="L17" s="1012"/>
      <c r="M17" s="1012"/>
      <c r="N17" s="103"/>
      <c r="P17" s="547" t="s">
        <v>293</v>
      </c>
      <c r="Q17" s="548"/>
      <c r="R17" s="549"/>
    </row>
    <row r="18" spans="1:22" s="110" customFormat="1" ht="24" customHeight="1">
      <c r="B18" s="1013" t="s">
        <v>105</v>
      </c>
      <c r="C18" s="1014"/>
      <c r="D18" s="1014"/>
      <c r="E18" s="1014"/>
      <c r="F18" s="1014"/>
      <c r="G18" s="1015"/>
      <c r="H18" s="1026" t="s">
        <v>177</v>
      </c>
      <c r="I18" s="1027"/>
      <c r="J18" s="978" t="s">
        <v>178</v>
      </c>
      <c r="K18" s="980" t="s">
        <v>179</v>
      </c>
      <c r="L18" s="980"/>
      <c r="M18" s="980"/>
      <c r="N18" s="111"/>
      <c r="P18" s="550" t="s">
        <v>381</v>
      </c>
      <c r="Q18" s="550"/>
      <c r="R18" s="551"/>
      <c r="S18" s="190"/>
      <c r="T18" s="190"/>
      <c r="U18" s="200"/>
      <c r="V18" s="155"/>
    </row>
    <row r="19" spans="1:22" s="110" customFormat="1" ht="65.25" customHeight="1">
      <c r="B19" s="1016"/>
      <c r="C19" s="1017"/>
      <c r="D19" s="1017"/>
      <c r="E19" s="1017"/>
      <c r="F19" s="1017"/>
      <c r="G19" s="1018"/>
      <c r="H19" s="1028"/>
      <c r="I19" s="1029"/>
      <c r="J19" s="979"/>
      <c r="K19" s="667" t="s">
        <v>781</v>
      </c>
      <c r="L19" s="667" t="s">
        <v>782</v>
      </c>
      <c r="M19" s="667" t="s">
        <v>783</v>
      </c>
      <c r="N19" s="103"/>
      <c r="P19" s="1050" t="s">
        <v>296</v>
      </c>
      <c r="Q19" s="1050"/>
      <c r="R19" s="552"/>
      <c r="S19" s="190"/>
      <c r="T19" s="190"/>
      <c r="U19" s="200"/>
      <c r="V19" s="155"/>
    </row>
    <row r="20" spans="1:22" s="110" customFormat="1" ht="20.45" customHeight="1">
      <c r="B20" s="1019">
        <v>1</v>
      </c>
      <c r="C20" s="1020"/>
      <c r="D20" s="1020"/>
      <c r="E20" s="1020"/>
      <c r="F20" s="1020"/>
      <c r="G20" s="1021"/>
      <c r="H20" s="1019">
        <v>2</v>
      </c>
      <c r="I20" s="1021"/>
      <c r="J20" s="112">
        <v>3</v>
      </c>
      <c r="K20" s="112">
        <v>4</v>
      </c>
      <c r="L20" s="112">
        <v>5</v>
      </c>
      <c r="M20" s="112">
        <v>6</v>
      </c>
      <c r="N20" s="103"/>
      <c r="O20" s="1079" t="s">
        <v>653</v>
      </c>
      <c r="P20" s="553">
        <v>2024</v>
      </c>
      <c r="Q20" s="554">
        <v>2025</v>
      </c>
      <c r="R20" s="554">
        <v>2026</v>
      </c>
      <c r="T20" s="201"/>
      <c r="U20" s="200"/>
      <c r="V20" s="155"/>
    </row>
    <row r="21" spans="1:22" s="115" customFormat="1" ht="21.75" customHeight="1">
      <c r="A21" s="113"/>
      <c r="B21" s="959" t="s">
        <v>180</v>
      </c>
      <c r="C21" s="959"/>
      <c r="D21" s="959"/>
      <c r="E21" s="959"/>
      <c r="F21" s="959"/>
      <c r="G21" s="959"/>
      <c r="H21" s="994" t="s">
        <v>181</v>
      </c>
      <c r="I21" s="995"/>
      <c r="J21" s="114" t="s">
        <v>30</v>
      </c>
      <c r="K21" s="364"/>
      <c r="L21" s="142"/>
      <c r="M21" s="142"/>
      <c r="N21" s="103"/>
      <c r="O21" s="1079"/>
      <c r="P21" s="555">
        <f>K23-K41+K21</f>
        <v>0</v>
      </c>
      <c r="Q21" s="555">
        <f>L23-L41+L21</f>
        <v>0</v>
      </c>
      <c r="R21" s="555">
        <f>M23-M41+M21</f>
        <v>0</v>
      </c>
      <c r="T21" s="202"/>
      <c r="U21" s="155"/>
      <c r="V21" s="155"/>
    </row>
    <row r="22" spans="1:22" s="115" customFormat="1" ht="20.25">
      <c r="A22" s="113"/>
      <c r="B22" s="959" t="s">
        <v>182</v>
      </c>
      <c r="C22" s="959"/>
      <c r="D22" s="959"/>
      <c r="E22" s="959"/>
      <c r="F22" s="959"/>
      <c r="G22" s="959"/>
      <c r="H22" s="994" t="s">
        <v>183</v>
      </c>
      <c r="I22" s="995"/>
      <c r="J22" s="114" t="s">
        <v>30</v>
      </c>
      <c r="K22" s="142"/>
      <c r="L22" s="142"/>
      <c r="M22" s="142"/>
      <c r="N22" s="103"/>
      <c r="O22" s="1079"/>
      <c r="Q22" s="190"/>
      <c r="R22" s="190"/>
      <c r="S22" s="190"/>
      <c r="T22" s="101"/>
      <c r="U22" s="155"/>
      <c r="V22" s="155"/>
    </row>
    <row r="23" spans="1:22" s="115" customFormat="1" ht="24.75" customHeight="1">
      <c r="A23" s="113"/>
      <c r="B23" s="970" t="s">
        <v>184</v>
      </c>
      <c r="C23" s="974"/>
      <c r="D23" s="974"/>
      <c r="E23" s="974"/>
      <c r="F23" s="974"/>
      <c r="G23" s="971"/>
      <c r="H23" s="970">
        <v>1000</v>
      </c>
      <c r="I23" s="971"/>
      <c r="J23" s="116" t="s">
        <v>30</v>
      </c>
      <c r="K23" s="117">
        <f>K24+K26+K28+K30+K34+K37+K39</f>
        <v>43818465.899999999</v>
      </c>
      <c r="L23" s="117">
        <f>L24+L26+L28+L30+L34+L37+L39</f>
        <v>43717933.899999999</v>
      </c>
      <c r="M23" s="117">
        <f>M24+M26+M28+M30+M34+M37+M39</f>
        <v>43717933.899999999</v>
      </c>
      <c r="N23" s="103"/>
      <c r="P23" s="217">
        <f>K23-'ПЕЧАТЬ СВОД'!G9</f>
        <v>0</v>
      </c>
      <c r="Q23" s="115" t="s">
        <v>370</v>
      </c>
    </row>
    <row r="24" spans="1:22" s="115" customFormat="1" ht="39.75" customHeight="1">
      <c r="A24" s="113"/>
      <c r="B24" s="959" t="s">
        <v>185</v>
      </c>
      <c r="C24" s="959"/>
      <c r="D24" s="959"/>
      <c r="E24" s="959"/>
      <c r="F24" s="959"/>
      <c r="G24" s="959"/>
      <c r="H24" s="966">
        <v>1100</v>
      </c>
      <c r="I24" s="967"/>
      <c r="J24" s="118">
        <v>120</v>
      </c>
      <c r="K24" s="213"/>
      <c r="L24" s="213"/>
      <c r="M24" s="213"/>
      <c r="N24" s="103"/>
    </row>
    <row r="25" spans="1:22" s="115" customFormat="1" ht="28.5" hidden="1" customHeight="1">
      <c r="A25" s="113"/>
      <c r="B25" s="959"/>
      <c r="C25" s="959"/>
      <c r="D25" s="959"/>
      <c r="E25" s="959"/>
      <c r="F25" s="959"/>
      <c r="G25" s="959"/>
      <c r="H25" s="114"/>
      <c r="I25" s="114"/>
      <c r="J25" s="118"/>
      <c r="K25" s="213"/>
      <c r="L25" s="213"/>
      <c r="M25" s="213"/>
      <c r="N25" s="103"/>
    </row>
    <row r="26" spans="1:22" s="115" customFormat="1" ht="20.25">
      <c r="A26" s="113"/>
      <c r="B26" s="957" t="s">
        <v>186</v>
      </c>
      <c r="C26" s="957"/>
      <c r="D26" s="957"/>
      <c r="E26" s="957"/>
      <c r="F26" s="957"/>
      <c r="G26" s="957"/>
      <c r="H26" s="966">
        <v>1200</v>
      </c>
      <c r="I26" s="967"/>
      <c r="J26" s="118">
        <v>130</v>
      </c>
      <c r="K26" s="213">
        <f>'ПЕЧАТЬ СВОД'!G11+'ПЕЧАТЬ СВОД'!G14+'ПЕЧАТЬ СВОД'!G15</f>
        <v>37592211</v>
      </c>
      <c r="L26" s="213">
        <f>ПРОВЕРКА!I85+ПРОВЕРКА!I88+ПРОВЕРКА!I89</f>
        <v>37592211</v>
      </c>
      <c r="M26" s="213">
        <f>ПРОВЕРКА!J85+ПРОВЕРКА!J88+ПРОВЕРКА!J89</f>
        <v>37592211</v>
      </c>
      <c r="N26" s="103"/>
      <c r="P26" s="568">
        <f>K26-'ПЕЧАТЬ СВОД'!H9-'ПЕЧАТЬ СВОД'!M9+'ПЕЧАТЬ СВОД'!M16+'ПЕЧАТЬ СВОД'!M17+'ПЕЧАТЬ СВОД'!M18</f>
        <v>0</v>
      </c>
      <c r="Q26" s="115" t="s">
        <v>371</v>
      </c>
      <c r="R26" s="1077"/>
      <c r="S26" s="1077"/>
    </row>
    <row r="27" spans="1:22" s="115" customFormat="1" ht="40.5" customHeight="1">
      <c r="A27" s="113"/>
      <c r="B27" s="958" t="s">
        <v>187</v>
      </c>
      <c r="C27" s="958"/>
      <c r="D27" s="958"/>
      <c r="E27" s="958"/>
      <c r="F27" s="958"/>
      <c r="G27" s="958"/>
      <c r="H27" s="964">
        <v>1210</v>
      </c>
      <c r="I27" s="965"/>
      <c r="J27" s="118">
        <v>130</v>
      </c>
      <c r="K27" s="214">
        <f>'ПЕЧАТЬ СВОД'!H9</f>
        <v>37442211</v>
      </c>
      <c r="L27" s="214">
        <f>ПРОВЕРКА!I85</f>
        <v>37442211</v>
      </c>
      <c r="M27" s="214">
        <f>ПРОВЕРКА!J85</f>
        <v>37442211</v>
      </c>
      <c r="N27" s="103"/>
      <c r="P27" s="218">
        <f>K27-'ПЕЧАТЬ СВОД'!H9</f>
        <v>0</v>
      </c>
      <c r="Q27" s="212">
        <v>4</v>
      </c>
    </row>
    <row r="28" spans="1:22" s="115" customFormat="1" ht="20.25">
      <c r="A28" s="113"/>
      <c r="B28" s="959" t="s">
        <v>188</v>
      </c>
      <c r="C28" s="959"/>
      <c r="D28" s="959"/>
      <c r="E28" s="959"/>
      <c r="F28" s="959"/>
      <c r="G28" s="959"/>
      <c r="H28" s="966">
        <v>1300</v>
      </c>
      <c r="I28" s="967"/>
      <c r="J28" s="118">
        <v>140</v>
      </c>
      <c r="K28" s="262">
        <f>'ПЕЧАТЬ СВОД'!G18</f>
        <v>0</v>
      </c>
      <c r="L28" s="262">
        <f>ПРОВЕРКА!I92</f>
        <v>0</v>
      </c>
      <c r="M28" s="262">
        <f>ПРОВЕРКА!J92</f>
        <v>0</v>
      </c>
      <c r="N28" s="103"/>
      <c r="P28" s="218">
        <f>K28-'ПЕЧАТЬ СВОД'!G18</f>
        <v>0</v>
      </c>
      <c r="Q28" s="212">
        <v>2</v>
      </c>
    </row>
    <row r="29" spans="1:22" s="115" customFormat="1" ht="21" hidden="1" customHeight="1">
      <c r="A29" s="113"/>
      <c r="B29" s="959"/>
      <c r="C29" s="959"/>
      <c r="D29" s="959"/>
      <c r="E29" s="959"/>
      <c r="F29" s="959"/>
      <c r="G29" s="959"/>
      <c r="H29" s="114"/>
      <c r="I29" s="114"/>
      <c r="J29" s="118"/>
      <c r="K29" s="263"/>
      <c r="L29" s="262"/>
      <c r="M29" s="262"/>
      <c r="N29" s="103"/>
      <c r="Q29" s="212"/>
    </row>
    <row r="30" spans="1:22" s="115" customFormat="1" ht="20.25">
      <c r="A30" s="113"/>
      <c r="B30" s="959" t="s">
        <v>189</v>
      </c>
      <c r="C30" s="959"/>
      <c r="D30" s="959"/>
      <c r="E30" s="959"/>
      <c r="F30" s="959"/>
      <c r="G30" s="959"/>
      <c r="H30" s="966">
        <v>1400</v>
      </c>
      <c r="I30" s="967"/>
      <c r="J30" s="118">
        <v>150</v>
      </c>
      <c r="K30" s="262">
        <f>K31+K32+K33</f>
        <v>6226254.9000000004</v>
      </c>
      <c r="L30" s="262">
        <f>L31+L32+L33</f>
        <v>6125722.9000000004</v>
      </c>
      <c r="M30" s="262">
        <f>M31+M32+M33</f>
        <v>6125722.9000000004</v>
      </c>
      <c r="N30" s="103"/>
      <c r="P30" s="218">
        <f>K30-'ПЕЧАТЬ СВОД'!M16-'ПЕЧАТЬ СВОД'!K9</f>
        <v>0</v>
      </c>
      <c r="Q30" s="212" t="s">
        <v>372</v>
      </c>
    </row>
    <row r="31" spans="1:22" s="115" customFormat="1" ht="42" customHeight="1">
      <c r="A31" s="113"/>
      <c r="B31" s="1025" t="s">
        <v>191</v>
      </c>
      <c r="C31" s="1025"/>
      <c r="D31" s="1025"/>
      <c r="E31" s="1025"/>
      <c r="F31" s="1025"/>
      <c r="G31" s="1025"/>
      <c r="H31" s="972">
        <v>1410</v>
      </c>
      <c r="I31" s="973"/>
      <c r="J31" s="421">
        <v>150</v>
      </c>
      <c r="K31" s="422">
        <f>'ПЕЧАТЬ СВОД'!K9</f>
        <v>6226254.9000000004</v>
      </c>
      <c r="L31" s="422">
        <f>ПРОВЕРКА!I78</f>
        <v>6125722.9000000004</v>
      </c>
      <c r="M31" s="422">
        <f>ПРОВЕРКА!J78</f>
        <v>6125722.9000000004</v>
      </c>
      <c r="N31" s="423"/>
      <c r="P31" s="218">
        <f>K31-'ПЕЧАТЬ СВОД'!K9</f>
        <v>0</v>
      </c>
      <c r="Q31" s="212"/>
    </row>
    <row r="32" spans="1:22" s="115" customFormat="1" ht="20.25">
      <c r="A32" s="113"/>
      <c r="B32" s="1025" t="s">
        <v>192</v>
      </c>
      <c r="C32" s="1025"/>
      <c r="D32" s="1025"/>
      <c r="E32" s="1025"/>
      <c r="F32" s="1025"/>
      <c r="G32" s="1025"/>
      <c r="H32" s="972">
        <v>1420</v>
      </c>
      <c r="I32" s="973"/>
      <c r="J32" s="421">
        <v>150</v>
      </c>
      <c r="K32" s="422">
        <f>ПРОВЕРКА!H79</f>
        <v>0</v>
      </c>
      <c r="L32" s="422">
        <f>ПРОВЕРКА!I79</f>
        <v>0</v>
      </c>
      <c r="M32" s="422">
        <f>ПРОВЕРКА!J79</f>
        <v>0</v>
      </c>
      <c r="N32" s="423"/>
      <c r="P32" s="218">
        <f>K32:K33-'ПЕЧАТЬ СВОД'!L9</f>
        <v>0</v>
      </c>
      <c r="Q32" s="212"/>
    </row>
    <row r="33" spans="1:17" s="115" customFormat="1" ht="21" customHeight="1">
      <c r="A33" s="113"/>
      <c r="B33" s="1025" t="s">
        <v>418</v>
      </c>
      <c r="C33" s="1025"/>
      <c r="D33" s="1025"/>
      <c r="E33" s="1025"/>
      <c r="F33" s="1025"/>
      <c r="G33" s="1025"/>
      <c r="H33" s="972">
        <v>1430</v>
      </c>
      <c r="I33" s="973"/>
      <c r="J33" s="421">
        <v>150</v>
      </c>
      <c r="K33" s="424">
        <f>'ПЕЧАТЬ СВОД'!G16</f>
        <v>0</v>
      </c>
      <c r="L33" s="424">
        <f>ПРОВЕРКА!I90</f>
        <v>0</v>
      </c>
      <c r="M33" s="424">
        <f>ПРОВЕРКА!J90</f>
        <v>0</v>
      </c>
      <c r="N33" s="423"/>
      <c r="P33" s="218">
        <f>K33-'ПЕЧАТЬ СВОД'!M16</f>
        <v>0</v>
      </c>
      <c r="Q33" s="212"/>
    </row>
    <row r="34" spans="1:17" s="115" customFormat="1" ht="20.25">
      <c r="A34" s="113"/>
      <c r="B34" s="957" t="s">
        <v>190</v>
      </c>
      <c r="C34" s="957"/>
      <c r="D34" s="957"/>
      <c r="E34" s="957"/>
      <c r="F34" s="957"/>
      <c r="G34" s="957"/>
      <c r="H34" s="992">
        <v>1500</v>
      </c>
      <c r="I34" s="993"/>
      <c r="J34" s="118">
        <v>180</v>
      </c>
      <c r="K34" s="213"/>
      <c r="L34" s="213"/>
      <c r="M34" s="213"/>
      <c r="N34" s="103"/>
      <c r="P34" s="218"/>
      <c r="Q34" s="212" t="s">
        <v>373</v>
      </c>
    </row>
    <row r="35" spans="1:17" s="115" customFormat="1" ht="47.25" hidden="1" customHeight="1">
      <c r="A35" s="113"/>
      <c r="B35" s="958" t="s">
        <v>191</v>
      </c>
      <c r="C35" s="958"/>
      <c r="D35" s="958"/>
      <c r="E35" s="958"/>
      <c r="F35" s="958"/>
      <c r="G35" s="958"/>
      <c r="H35" s="964">
        <v>1510</v>
      </c>
      <c r="I35" s="965"/>
      <c r="J35" s="118">
        <v>180</v>
      </c>
      <c r="K35" s="119"/>
      <c r="L35" s="119"/>
      <c r="M35" s="119"/>
      <c r="N35" s="103"/>
      <c r="P35" s="218">
        <f>K35-'ПЕЧАТЬ СВОД'!K9</f>
        <v>-6226254.9000000004</v>
      </c>
      <c r="Q35" s="212">
        <v>5</v>
      </c>
    </row>
    <row r="36" spans="1:17" s="115" customFormat="1" ht="20.25" hidden="1">
      <c r="A36" s="113"/>
      <c r="B36" s="958" t="s">
        <v>192</v>
      </c>
      <c r="C36" s="958"/>
      <c r="D36" s="958"/>
      <c r="E36" s="958"/>
      <c r="F36" s="958"/>
      <c r="G36" s="958"/>
      <c r="H36" s="964">
        <v>1520</v>
      </c>
      <c r="I36" s="965"/>
      <c r="J36" s="118">
        <v>180</v>
      </c>
      <c r="K36" s="119"/>
      <c r="L36" s="119"/>
      <c r="M36" s="119"/>
      <c r="N36" s="103"/>
      <c r="P36" s="218">
        <f>K36-'ПЕЧАТЬ СВОД'!L9</f>
        <v>0</v>
      </c>
      <c r="Q36" s="212">
        <v>6</v>
      </c>
    </row>
    <row r="37" spans="1:17" s="115" customFormat="1" ht="20.25">
      <c r="A37" s="113"/>
      <c r="B37" s="959" t="s">
        <v>193</v>
      </c>
      <c r="C37" s="959"/>
      <c r="D37" s="959"/>
      <c r="E37" s="959"/>
      <c r="F37" s="959"/>
      <c r="G37" s="959"/>
      <c r="H37" s="966">
        <v>1900</v>
      </c>
      <c r="I37" s="967"/>
      <c r="J37" s="118"/>
      <c r="K37" s="120">
        <f>'ПЕЧАТЬ СВОД'!G17</f>
        <v>0</v>
      </c>
      <c r="L37" s="120">
        <f>ПРОВЕРКА!I91</f>
        <v>0</v>
      </c>
      <c r="M37" s="120">
        <f>ПРОВЕРКА!J91</f>
        <v>0</v>
      </c>
      <c r="N37" s="103"/>
      <c r="P37" s="218">
        <f>K37-'ПЕЧАТЬ СВОД'!G17</f>
        <v>0</v>
      </c>
    </row>
    <row r="38" spans="1:17" s="115" customFormat="1" ht="21" hidden="1" customHeight="1">
      <c r="A38" s="113"/>
      <c r="B38" s="959"/>
      <c r="C38" s="959"/>
      <c r="D38" s="959"/>
      <c r="E38" s="959"/>
      <c r="F38" s="959"/>
      <c r="G38" s="959"/>
      <c r="H38" s="114"/>
      <c r="I38" s="114"/>
      <c r="J38" s="118"/>
      <c r="K38" s="120"/>
      <c r="L38" s="120"/>
      <c r="M38" s="120"/>
      <c r="N38" s="103"/>
    </row>
    <row r="39" spans="1:17" s="115" customFormat="1" ht="20.25">
      <c r="A39" s="113"/>
      <c r="B39" s="959" t="s">
        <v>194</v>
      </c>
      <c r="C39" s="959"/>
      <c r="D39" s="959"/>
      <c r="E39" s="959"/>
      <c r="F39" s="959"/>
      <c r="G39" s="959"/>
      <c r="H39" s="966">
        <v>1980</v>
      </c>
      <c r="I39" s="967"/>
      <c r="J39" s="118" t="s">
        <v>30</v>
      </c>
      <c r="K39" s="120">
        <f>K40</f>
        <v>0</v>
      </c>
      <c r="L39" s="120">
        <f>L40</f>
        <v>0</v>
      </c>
      <c r="M39" s="120">
        <f>M40</f>
        <v>0</v>
      </c>
      <c r="N39" s="103"/>
      <c r="P39" s="218">
        <f>K39-'ПЕЧАТЬ СВОД'!G19</f>
        <v>0</v>
      </c>
    </row>
    <row r="40" spans="1:17" s="115" customFormat="1" ht="42" customHeight="1">
      <c r="A40" s="113"/>
      <c r="B40" s="958" t="s">
        <v>195</v>
      </c>
      <c r="C40" s="958"/>
      <c r="D40" s="958"/>
      <c r="E40" s="958"/>
      <c r="F40" s="958"/>
      <c r="G40" s="958"/>
      <c r="H40" s="964">
        <v>1981</v>
      </c>
      <c r="I40" s="965"/>
      <c r="J40" s="118">
        <v>510</v>
      </c>
      <c r="K40" s="119">
        <f>'ПЕЧАТЬ СВОД'!G19</f>
        <v>0</v>
      </c>
      <c r="L40" s="119">
        <f>ПРОВЕРКА!I93</f>
        <v>0</v>
      </c>
      <c r="M40" s="119">
        <f>ПРОВЕРКА!J93</f>
        <v>0</v>
      </c>
      <c r="N40" s="103"/>
      <c r="P40" s="218">
        <f>K40-'ПЕЧАТЬ СВОД'!G19</f>
        <v>0</v>
      </c>
    </row>
    <row r="41" spans="1:17" s="115" customFormat="1" ht="25.5" customHeight="1">
      <c r="A41" s="113"/>
      <c r="B41" s="970" t="s">
        <v>196</v>
      </c>
      <c r="C41" s="974"/>
      <c r="D41" s="974"/>
      <c r="E41" s="974"/>
      <c r="F41" s="974"/>
      <c r="G41" s="971"/>
      <c r="H41" s="970">
        <v>2000</v>
      </c>
      <c r="I41" s="971"/>
      <c r="J41" s="116" t="s">
        <v>30</v>
      </c>
      <c r="K41" s="117">
        <f>K42+K49+K54+K58+K64+K66+K74+K78</f>
        <v>43818465.899999999</v>
      </c>
      <c r="L41" s="117">
        <f>L42+L49+L54+L58+L64+L66+L74+L78</f>
        <v>43717933.899999999</v>
      </c>
      <c r="M41" s="117">
        <f>M42+M49+M54+M58+M64+M66+M74+M78</f>
        <v>43717933.899999999</v>
      </c>
      <c r="N41" s="103"/>
      <c r="P41" s="218">
        <f>K41-'ПЕЧАТЬ СВОД'!G20</f>
        <v>0</v>
      </c>
      <c r="Q41" s="218"/>
    </row>
    <row r="42" spans="1:17" s="115" customFormat="1" ht="39" customHeight="1">
      <c r="A42" s="113"/>
      <c r="B42" s="1031" t="s">
        <v>197</v>
      </c>
      <c r="C42" s="1031"/>
      <c r="D42" s="1031"/>
      <c r="E42" s="1031"/>
      <c r="F42" s="1031"/>
      <c r="G42" s="1031"/>
      <c r="H42" s="966">
        <v>2100</v>
      </c>
      <c r="I42" s="967"/>
      <c r="J42" s="118" t="s">
        <v>30</v>
      </c>
      <c r="K42" s="120">
        <f>K43+K44+K45+K46</f>
        <v>32706560.899999999</v>
      </c>
      <c r="L42" s="120">
        <f>L43+L44+L45+L46</f>
        <v>32706560.899999999</v>
      </c>
      <c r="M42" s="120">
        <f>M43+M44+M45+M46</f>
        <v>32706560.899999999</v>
      </c>
      <c r="N42" s="103"/>
      <c r="P42" s="218">
        <f>K42-'ПЕЧАТЬ СВОД'!G23-'ПЕЧАТЬ СВОД'!G24-'ПЕЧАТЬ СВОД'!G31-'ПЕЧАТЬ СВОД'!G32-'ПЕЧАТЬ СВОД'!G33-'ПЕЧАТЬ СВОД'!G34-'ПЕЧАТЬ СВОД'!G35-'ПЕЧАТЬ СВОД'!G36-'ПЕЧАТЬ СВОД'!G37-'ПЕЧАТЬ СВОД'!G25</f>
        <v>0</v>
      </c>
      <c r="Q42" s="218"/>
    </row>
    <row r="43" spans="1:17" s="115" customFormat="1" ht="42" customHeight="1">
      <c r="A43" s="113"/>
      <c r="B43" s="1032" t="s">
        <v>198</v>
      </c>
      <c r="C43" s="1032"/>
      <c r="D43" s="1032"/>
      <c r="E43" s="1032"/>
      <c r="F43" s="1032"/>
      <c r="G43" s="1032"/>
      <c r="H43" s="964">
        <v>2110</v>
      </c>
      <c r="I43" s="965"/>
      <c r="J43" s="118">
        <v>111</v>
      </c>
      <c r="K43" s="119">
        <f>КФО2!H16+'КФО 4'!H21+'КФО 5'!H17</f>
        <v>25120246.309999999</v>
      </c>
      <c r="L43" s="119">
        <f>КФО2!I16+'КФО 4'!I21+'КФО 5'!I17</f>
        <v>25120246.309999999</v>
      </c>
      <c r="M43" s="119">
        <f>КФО2!J16+'КФО 4'!J21+'КФО 5'!J17</f>
        <v>25120246.309999999</v>
      </c>
      <c r="N43" s="103"/>
      <c r="P43" s="218">
        <f>K43-'ПЕЧАТЬ СВОД'!G23</f>
        <v>0</v>
      </c>
      <c r="Q43" s="218"/>
    </row>
    <row r="44" spans="1:17" s="115" customFormat="1" ht="20.25">
      <c r="A44" s="113"/>
      <c r="B44" s="1032" t="s">
        <v>199</v>
      </c>
      <c r="C44" s="1032"/>
      <c r="D44" s="1032"/>
      <c r="E44" s="1032"/>
      <c r="F44" s="1032"/>
      <c r="G44" s="1032"/>
      <c r="H44" s="964">
        <v>2120</v>
      </c>
      <c r="I44" s="965"/>
      <c r="J44" s="118">
        <v>112</v>
      </c>
      <c r="K44" s="119">
        <f>КФО2!H34+'КФО 4'!H103+'КФО 5'!H54</f>
        <v>0</v>
      </c>
      <c r="L44" s="119">
        <f>КФО2!I34+'КФО 4'!I103+'КФО 5'!I54</f>
        <v>0</v>
      </c>
      <c r="M44" s="119">
        <f>КФО2!J34+'КФО 4'!J103+'КФО 5'!J54</f>
        <v>0</v>
      </c>
      <c r="N44" s="103"/>
      <c r="P44" s="218">
        <f>K44-'ПЕЧАТЬ СВОД'!G36-'ПЕЧАТЬ СВОД'!G35-'ПЕЧАТЬ СВОД'!G34-'ПЕЧАТЬ СВОД'!G33-'ПЕЧАТЬ СВОД'!G32-'ПЕЧАТЬ СВОД'!G31</f>
        <v>0</v>
      </c>
      <c r="Q44" s="218"/>
    </row>
    <row r="45" spans="1:17" s="115" customFormat="1" ht="20.25">
      <c r="A45" s="113"/>
      <c r="B45" s="1032" t="s">
        <v>200</v>
      </c>
      <c r="C45" s="1032"/>
      <c r="D45" s="1032"/>
      <c r="E45" s="1032"/>
      <c r="F45" s="1032"/>
      <c r="G45" s="1032"/>
      <c r="H45" s="964">
        <v>2130</v>
      </c>
      <c r="I45" s="965"/>
      <c r="J45" s="118">
        <v>113</v>
      </c>
      <c r="K45" s="119">
        <f>КФО2!H41+'КФО 4'!H110+'КФО 5'!H61+'КФО 4'!H40</f>
        <v>0</v>
      </c>
      <c r="L45" s="119">
        <f>КФО2!I41+'КФО 4'!I110+'КФО 5'!I61+'КФО 4'!I40</f>
        <v>0</v>
      </c>
      <c r="M45" s="119">
        <f>КФО2!J41+'КФО 4'!J110+'КФО 5'!J61+'КФО 4'!J40</f>
        <v>0</v>
      </c>
      <c r="N45" s="103"/>
      <c r="P45" s="218">
        <f>K45-'ПЕЧАТЬ СВОД'!G37-'ПЕЧАТЬ СВОД'!G27</f>
        <v>0</v>
      </c>
      <c r="Q45" s="218"/>
    </row>
    <row r="46" spans="1:17" s="115" customFormat="1" ht="39" customHeight="1">
      <c r="A46" s="113"/>
      <c r="B46" s="1032" t="s">
        <v>201</v>
      </c>
      <c r="C46" s="1032"/>
      <c r="D46" s="1032"/>
      <c r="E46" s="1032"/>
      <c r="F46" s="1032"/>
      <c r="G46" s="1032"/>
      <c r="H46" s="964">
        <v>2140</v>
      </c>
      <c r="I46" s="965"/>
      <c r="J46" s="118">
        <v>119</v>
      </c>
      <c r="K46" s="119">
        <f>K47+K48</f>
        <v>7586314.5899999999</v>
      </c>
      <c r="L46" s="119">
        <f>L47+L48</f>
        <v>7586314.5899999999</v>
      </c>
      <c r="M46" s="119">
        <f>M47+M48</f>
        <v>7586314.5899999999</v>
      </c>
      <c r="N46" s="103"/>
      <c r="P46" s="218">
        <f>K46-'ПЕЧАТЬ СВОД'!G24-'ПЕЧАТЬ СВОД'!G29</f>
        <v>0</v>
      </c>
      <c r="Q46" s="218"/>
    </row>
    <row r="47" spans="1:17" s="115" customFormat="1" ht="42" customHeight="1">
      <c r="A47" s="113"/>
      <c r="B47" s="1022" t="s">
        <v>202</v>
      </c>
      <c r="C47" s="1023"/>
      <c r="D47" s="1023"/>
      <c r="E47" s="1023"/>
      <c r="F47" s="1023"/>
      <c r="G47" s="1024"/>
      <c r="H47" s="953">
        <v>2141</v>
      </c>
      <c r="I47" s="954"/>
      <c r="J47" s="118">
        <v>119</v>
      </c>
      <c r="K47" s="121">
        <f>КФО2!H23+'КФО 4'!H33+'КФО 5'!H25</f>
        <v>7586314.5899999999</v>
      </c>
      <c r="L47" s="121">
        <f>КФО2!I23+'КФО 4'!I33+'КФО 5'!I25</f>
        <v>7586314.5899999999</v>
      </c>
      <c r="M47" s="121">
        <f>КФО2!J23+'КФО 4'!J33+'КФО 5'!J25</f>
        <v>7586314.5899999999</v>
      </c>
      <c r="N47" s="103"/>
      <c r="P47" s="218">
        <f>K47-'ПЕЧАТЬ СВОД'!G24</f>
        <v>0</v>
      </c>
      <c r="Q47" s="218"/>
    </row>
    <row r="48" spans="1:17" s="115" customFormat="1" ht="19.5" customHeight="1">
      <c r="A48" s="113"/>
      <c r="B48" s="1022" t="s">
        <v>203</v>
      </c>
      <c r="C48" s="1023"/>
      <c r="D48" s="1023"/>
      <c r="E48" s="1023"/>
      <c r="F48" s="1023"/>
      <c r="G48" s="1024"/>
      <c r="H48" s="953">
        <v>2142</v>
      </c>
      <c r="I48" s="954"/>
      <c r="J48" s="118">
        <v>119</v>
      </c>
      <c r="K48" s="144">
        <f>'КФО 4'!H47</f>
        <v>0</v>
      </c>
      <c r="L48" s="144">
        <f>'КФО 4'!I47</f>
        <v>0</v>
      </c>
      <c r="M48" s="144">
        <f>'КФО 4'!J47</f>
        <v>0</v>
      </c>
      <c r="N48" s="103"/>
    </row>
    <row r="49" spans="1:19" s="115" customFormat="1" ht="20.25">
      <c r="A49" s="113"/>
      <c r="B49" s="1031" t="s">
        <v>204</v>
      </c>
      <c r="C49" s="1031"/>
      <c r="D49" s="1031"/>
      <c r="E49" s="1031"/>
      <c r="F49" s="1031"/>
      <c r="G49" s="1031"/>
      <c r="H49" s="966">
        <v>2200</v>
      </c>
      <c r="I49" s="967"/>
      <c r="J49" s="118">
        <v>300</v>
      </c>
      <c r="K49" s="120">
        <f>K50+K52+K53</f>
        <v>0</v>
      </c>
      <c r="L49" s="120">
        <f>L50+L52+L53</f>
        <v>0</v>
      </c>
      <c r="M49" s="120">
        <f>M50+M52+M53</f>
        <v>0</v>
      </c>
      <c r="N49" s="103"/>
      <c r="P49" s="218">
        <f>K49-'ПЕЧАТЬ СВОД'!G38-'ПЕЧАТЬ СВОД'!G39</f>
        <v>0</v>
      </c>
    </row>
    <row r="50" spans="1:19" s="115" customFormat="1" ht="41.25" customHeight="1">
      <c r="A50" s="113"/>
      <c r="B50" s="1032" t="s">
        <v>205</v>
      </c>
      <c r="C50" s="1032"/>
      <c r="D50" s="1032"/>
      <c r="E50" s="1032"/>
      <c r="F50" s="1032"/>
      <c r="G50" s="1032"/>
      <c r="H50" s="964">
        <v>2210</v>
      </c>
      <c r="I50" s="965"/>
      <c r="J50" s="118">
        <v>320</v>
      </c>
      <c r="K50" s="119">
        <f>K51</f>
        <v>0</v>
      </c>
      <c r="L50" s="119">
        <f>L51</f>
        <v>0</v>
      </c>
      <c r="M50" s="119">
        <f>M51</f>
        <v>0</v>
      </c>
      <c r="N50" s="103"/>
      <c r="P50" s="218">
        <f>K50-'ПЕЧАТЬ СВОД'!G38</f>
        <v>0</v>
      </c>
    </row>
    <row r="51" spans="1:19" s="115" customFormat="1" ht="41.25" customHeight="1">
      <c r="A51" s="113"/>
      <c r="B51" s="1033" t="s">
        <v>206</v>
      </c>
      <c r="C51" s="1033"/>
      <c r="D51" s="1033"/>
      <c r="E51" s="1033"/>
      <c r="F51" s="1033"/>
      <c r="G51" s="1033"/>
      <c r="H51" s="953">
        <v>2211</v>
      </c>
      <c r="I51" s="954"/>
      <c r="J51" s="118">
        <v>321</v>
      </c>
      <c r="K51" s="121">
        <f>'КФО 4'!H131+'КФО 5'!H79</f>
        <v>0</v>
      </c>
      <c r="L51" s="121">
        <f>'КФО 4'!I131+'КФО 5'!I79</f>
        <v>0</v>
      </c>
      <c r="M51" s="121">
        <f>'КФО 4'!J131+'КФО 5'!J79</f>
        <v>0</v>
      </c>
      <c r="N51" s="103"/>
      <c r="P51" s="218">
        <f>K51-'ПЕЧАТЬ СВОД'!G38</f>
        <v>0</v>
      </c>
    </row>
    <row r="52" spans="1:19" s="115" customFormat="1" ht="60" customHeight="1">
      <c r="A52" s="113"/>
      <c r="B52" s="1032" t="s">
        <v>207</v>
      </c>
      <c r="C52" s="1032"/>
      <c r="D52" s="1032"/>
      <c r="E52" s="1032"/>
      <c r="F52" s="1032"/>
      <c r="G52" s="1032"/>
      <c r="H52" s="964">
        <v>2230</v>
      </c>
      <c r="I52" s="965"/>
      <c r="J52" s="118">
        <v>350</v>
      </c>
      <c r="K52" s="143"/>
      <c r="L52" s="143"/>
      <c r="M52" s="143"/>
      <c r="N52" s="103"/>
    </row>
    <row r="53" spans="1:19" s="115" customFormat="1" ht="26.25" customHeight="1">
      <c r="A53" s="113"/>
      <c r="B53" s="1047" t="s">
        <v>419</v>
      </c>
      <c r="C53" s="1048"/>
      <c r="D53" s="1048"/>
      <c r="E53" s="1048"/>
      <c r="F53" s="1048"/>
      <c r="G53" s="1049"/>
      <c r="H53" s="955">
        <v>2240</v>
      </c>
      <c r="I53" s="956"/>
      <c r="J53" s="421">
        <v>360</v>
      </c>
      <c r="K53" s="425">
        <f>'КФО 4'!H136+'КФО 5'!H83</f>
        <v>0</v>
      </c>
      <c r="L53" s="425">
        <f>'КФО 4'!I136+'КФО 5'!I83</f>
        <v>0</v>
      </c>
      <c r="M53" s="425">
        <f>'КФО 4'!J136+'КФО 5'!J83</f>
        <v>0</v>
      </c>
      <c r="N53" s="423"/>
      <c r="P53" s="218">
        <f>K53-'ПЕЧАТЬ СВОД'!G39</f>
        <v>0</v>
      </c>
    </row>
    <row r="54" spans="1:19" s="115" customFormat="1" ht="20.25">
      <c r="A54" s="113"/>
      <c r="B54" s="957" t="s">
        <v>208</v>
      </c>
      <c r="C54" s="957"/>
      <c r="D54" s="957"/>
      <c r="E54" s="957"/>
      <c r="F54" s="957"/>
      <c r="G54" s="957"/>
      <c r="H54" s="992">
        <v>2300</v>
      </c>
      <c r="I54" s="993"/>
      <c r="J54" s="118">
        <v>850</v>
      </c>
      <c r="K54" s="122">
        <f>K55+K56+K57</f>
        <v>224022</v>
      </c>
      <c r="L54" s="122">
        <f>L55+L56+L57</f>
        <v>224022</v>
      </c>
      <c r="M54" s="122">
        <f>M55+M56+M57</f>
        <v>224022</v>
      </c>
      <c r="N54" s="103"/>
      <c r="P54" s="218">
        <f>K54-'ПЕЧАТЬ СВОД'!G44-'ПЕЧАТЬ СВОД'!G45-'ПЕЧАТЬ СВОД'!G46</f>
        <v>0</v>
      </c>
    </row>
    <row r="55" spans="1:19" s="115" customFormat="1" ht="39" customHeight="1">
      <c r="A55" s="113"/>
      <c r="B55" s="958" t="s">
        <v>209</v>
      </c>
      <c r="C55" s="958"/>
      <c r="D55" s="958"/>
      <c r="E55" s="958"/>
      <c r="F55" s="958"/>
      <c r="G55" s="958"/>
      <c r="H55" s="964">
        <v>2310</v>
      </c>
      <c r="I55" s="965"/>
      <c r="J55" s="118">
        <v>851</v>
      </c>
      <c r="K55" s="119">
        <f>КФО2!H75+'КФО 4'!H152+'КФО 5'!H99</f>
        <v>220342</v>
      </c>
      <c r="L55" s="119">
        <f>КФО2!I75+'КФО 4'!I152+'КФО 5'!I99</f>
        <v>220342</v>
      </c>
      <c r="M55" s="119">
        <f>КФО2!J75+'КФО 4'!J152+'КФО 5'!J99</f>
        <v>220342</v>
      </c>
      <c r="N55" s="103"/>
      <c r="P55" s="218">
        <f>K55-'ПЕЧАТЬ СВОД'!G44</f>
        <v>0</v>
      </c>
    </row>
    <row r="56" spans="1:19" s="115" customFormat="1" ht="39" customHeight="1">
      <c r="A56" s="113"/>
      <c r="B56" s="958" t="s">
        <v>210</v>
      </c>
      <c r="C56" s="958"/>
      <c r="D56" s="958"/>
      <c r="E56" s="958"/>
      <c r="F56" s="958"/>
      <c r="G56" s="958"/>
      <c r="H56" s="964">
        <v>2320</v>
      </c>
      <c r="I56" s="965"/>
      <c r="J56" s="118">
        <v>852</v>
      </c>
      <c r="K56" s="119">
        <f>КФО2!H83+'КФО 4'!H160+'КФО 5'!H107</f>
        <v>3680</v>
      </c>
      <c r="L56" s="119">
        <f>КФО2!I83+'КФО 4'!I160+'КФО 5'!I107</f>
        <v>3680</v>
      </c>
      <c r="M56" s="119">
        <f>КФО2!J83+'КФО 4'!J160+'КФО 5'!J107</f>
        <v>3680</v>
      </c>
      <c r="N56" s="103"/>
      <c r="P56" s="218">
        <f>K56-'ПЕЧАТЬ СВОД'!G45</f>
        <v>0</v>
      </c>
    </row>
    <row r="57" spans="1:19" s="115" customFormat="1" ht="20.25">
      <c r="A57" s="113"/>
      <c r="B57" s="958" t="s">
        <v>211</v>
      </c>
      <c r="C57" s="958"/>
      <c r="D57" s="958"/>
      <c r="E57" s="958"/>
      <c r="F57" s="958"/>
      <c r="G57" s="958"/>
      <c r="H57" s="964">
        <v>2330</v>
      </c>
      <c r="I57" s="965"/>
      <c r="J57" s="118">
        <v>853</v>
      </c>
      <c r="K57" s="119">
        <f>КФО2!H90+'КФО 4'!H167+'КФО 5'!H114</f>
        <v>0</v>
      </c>
      <c r="L57" s="119">
        <f>КФО2!I90+'КФО 4'!I167+'КФО 5'!I114</f>
        <v>0</v>
      </c>
      <c r="M57" s="119">
        <f>КФО2!J90+'КФО 4'!J167+'КФО 5'!J114</f>
        <v>0</v>
      </c>
      <c r="N57" s="103"/>
      <c r="P57" s="218">
        <f>K57-'ПЕЧАТЬ СВОД'!G46</f>
        <v>0</v>
      </c>
    </row>
    <row r="58" spans="1:19" s="115" customFormat="1" ht="20.25">
      <c r="A58" s="113"/>
      <c r="B58" s="959" t="s">
        <v>212</v>
      </c>
      <c r="C58" s="959"/>
      <c r="D58" s="959"/>
      <c r="E58" s="959"/>
      <c r="F58" s="959"/>
      <c r="G58" s="959"/>
      <c r="H58" s="966">
        <v>2400</v>
      </c>
      <c r="I58" s="967"/>
      <c r="J58" s="118" t="s">
        <v>30</v>
      </c>
      <c r="K58" s="120">
        <f>K59+K60+K61+K62+K63</f>
        <v>0</v>
      </c>
      <c r="L58" s="120">
        <f>L59+L60+L61+L62+L63</f>
        <v>0</v>
      </c>
      <c r="M58" s="120">
        <f>M59+M60+M61+M62+M63</f>
        <v>0</v>
      </c>
      <c r="N58" s="103"/>
    </row>
    <row r="59" spans="1:19" s="115" customFormat="1" ht="39.75" customHeight="1">
      <c r="A59" s="113"/>
      <c r="B59" s="960" t="s">
        <v>420</v>
      </c>
      <c r="C59" s="960"/>
      <c r="D59" s="960"/>
      <c r="E59" s="960"/>
      <c r="F59" s="960"/>
      <c r="G59" s="960"/>
      <c r="H59" s="955">
        <v>2410</v>
      </c>
      <c r="I59" s="956"/>
      <c r="J59" s="421">
        <v>613</v>
      </c>
      <c r="K59" s="425"/>
      <c r="L59" s="425"/>
      <c r="M59" s="425"/>
      <c r="N59" s="423"/>
    </row>
    <row r="60" spans="1:19" s="115" customFormat="1" ht="20.25" customHeight="1">
      <c r="A60" s="113"/>
      <c r="B60" s="960" t="s">
        <v>421</v>
      </c>
      <c r="C60" s="960"/>
      <c r="D60" s="960"/>
      <c r="E60" s="960"/>
      <c r="F60" s="960"/>
      <c r="G60" s="960"/>
      <c r="H60" s="955">
        <v>2420</v>
      </c>
      <c r="I60" s="956"/>
      <c r="J60" s="421">
        <v>623</v>
      </c>
      <c r="K60" s="425"/>
      <c r="L60" s="425"/>
      <c r="M60" s="425"/>
      <c r="N60" s="423"/>
    </row>
    <row r="61" spans="1:19" s="115" customFormat="1" ht="20.25" customHeight="1">
      <c r="A61" s="113"/>
      <c r="B61" s="960" t="s">
        <v>422</v>
      </c>
      <c r="C61" s="960"/>
      <c r="D61" s="960"/>
      <c r="E61" s="960"/>
      <c r="F61" s="960"/>
      <c r="G61" s="960"/>
      <c r="H61" s="955">
        <v>2430</v>
      </c>
      <c r="I61" s="956"/>
      <c r="J61" s="421">
        <v>634</v>
      </c>
      <c r="K61" s="425"/>
      <c r="L61" s="425"/>
      <c r="M61" s="425"/>
      <c r="N61" s="423"/>
    </row>
    <row r="62" spans="1:19" s="115" customFormat="1" ht="20.25" customHeight="1">
      <c r="A62" s="113"/>
      <c r="B62" s="960" t="s">
        <v>423</v>
      </c>
      <c r="C62" s="960"/>
      <c r="D62" s="960"/>
      <c r="E62" s="960"/>
      <c r="F62" s="960"/>
      <c r="G62" s="960"/>
      <c r="H62" s="955">
        <v>2440</v>
      </c>
      <c r="I62" s="956"/>
      <c r="J62" s="421">
        <v>810</v>
      </c>
      <c r="K62" s="425"/>
      <c r="L62" s="425"/>
      <c r="M62" s="425"/>
      <c r="N62" s="423"/>
    </row>
    <row r="63" spans="1:19" s="115" customFormat="1" ht="20.25" customHeight="1">
      <c r="A63" s="113"/>
      <c r="B63" s="960" t="s">
        <v>213</v>
      </c>
      <c r="C63" s="960"/>
      <c r="D63" s="960"/>
      <c r="E63" s="960"/>
      <c r="F63" s="960"/>
      <c r="G63" s="960"/>
      <c r="H63" s="955">
        <v>2450</v>
      </c>
      <c r="I63" s="956"/>
      <c r="J63" s="421">
        <v>862</v>
      </c>
      <c r="K63" s="425"/>
      <c r="L63" s="425"/>
      <c r="M63" s="425"/>
      <c r="N63" s="423"/>
    </row>
    <row r="64" spans="1:19" s="115" customFormat="1" ht="21" customHeight="1">
      <c r="A64" s="113"/>
      <c r="B64" s="959" t="s">
        <v>214</v>
      </c>
      <c r="C64" s="959"/>
      <c r="D64" s="959"/>
      <c r="E64" s="959"/>
      <c r="F64" s="959"/>
      <c r="G64" s="959"/>
      <c r="H64" s="966">
        <v>2500</v>
      </c>
      <c r="I64" s="967"/>
      <c r="J64" s="118" t="s">
        <v>30</v>
      </c>
      <c r="K64" s="120">
        <f>K65</f>
        <v>0</v>
      </c>
      <c r="L64" s="120">
        <f>L65</f>
        <v>0</v>
      </c>
      <c r="M64" s="120">
        <f>M65</f>
        <v>0</v>
      </c>
      <c r="N64" s="103"/>
      <c r="P64" s="218">
        <f>K64-'ПЕЧАТЬ СВОД'!G43</f>
        <v>0</v>
      </c>
      <c r="Q64" s="975" t="s">
        <v>382</v>
      </c>
      <c r="R64" s="975"/>
      <c r="S64" s="975"/>
    </row>
    <row r="65" spans="1:19" s="115" customFormat="1" ht="39" customHeight="1">
      <c r="A65" s="113"/>
      <c r="B65" s="958" t="s">
        <v>215</v>
      </c>
      <c r="C65" s="958"/>
      <c r="D65" s="958"/>
      <c r="E65" s="958"/>
      <c r="F65" s="958"/>
      <c r="G65" s="958"/>
      <c r="H65" s="964">
        <v>2520</v>
      </c>
      <c r="I65" s="965"/>
      <c r="J65" s="118">
        <v>831</v>
      </c>
      <c r="K65" s="119">
        <f>КФО2!H68+'КФО 4'!H145+'КФО 5'!H92</f>
        <v>0</v>
      </c>
      <c r="L65" s="119">
        <f>КФО2!I68+'КФО 4'!I145+'КФО 5'!I92</f>
        <v>0</v>
      </c>
      <c r="M65" s="119">
        <f>КФО2!J68+'КФО 4'!J145+'КФО 5'!J92</f>
        <v>0</v>
      </c>
      <c r="N65" s="103"/>
      <c r="P65" s="218">
        <f>K65-'ПЕЧАТЬ СВОД'!G43</f>
        <v>0</v>
      </c>
      <c r="Q65" s="543">
        <f>P20</f>
        <v>2024</v>
      </c>
      <c r="R65" s="543">
        <f>Q20</f>
        <v>2025</v>
      </c>
      <c r="S65" s="543">
        <f>R20</f>
        <v>2026</v>
      </c>
    </row>
    <row r="66" spans="1:19" s="115" customFormat="1" ht="23.25" customHeight="1">
      <c r="A66" s="113"/>
      <c r="B66" s="983" t="s">
        <v>216</v>
      </c>
      <c r="C66" s="983"/>
      <c r="D66" s="983"/>
      <c r="E66" s="983"/>
      <c r="F66" s="983"/>
      <c r="G66" s="983"/>
      <c r="H66" s="961">
        <v>2600</v>
      </c>
      <c r="I66" s="962"/>
      <c r="J66" s="116" t="s">
        <v>30</v>
      </c>
      <c r="K66" s="123">
        <f>K67+K68+K69+K71+K70</f>
        <v>10887883</v>
      </c>
      <c r="L66" s="123">
        <f>L67+L68+L69+L71+L70</f>
        <v>10787351</v>
      </c>
      <c r="M66" s="123">
        <f>M67+M68+M69+M71+M70</f>
        <v>10787351</v>
      </c>
      <c r="N66" s="103"/>
      <c r="P66" s="218">
        <f>K66-'ПЕЧАТЬ СВОД'!G47</f>
        <v>0</v>
      </c>
      <c r="Q66" s="544">
        <f>K66-K85</f>
        <v>0</v>
      </c>
      <c r="R66" s="544">
        <f>L66-L85</f>
        <v>0</v>
      </c>
      <c r="S66" s="544">
        <f>M66-M85</f>
        <v>0</v>
      </c>
    </row>
    <row r="67" spans="1:19" s="115" customFormat="1" ht="20.25" hidden="1">
      <c r="A67" s="113"/>
      <c r="B67" s="958" t="s">
        <v>217</v>
      </c>
      <c r="C67" s="958"/>
      <c r="D67" s="958"/>
      <c r="E67" s="958"/>
      <c r="F67" s="958"/>
      <c r="G67" s="958"/>
      <c r="H67" s="964">
        <v>2620</v>
      </c>
      <c r="I67" s="965"/>
      <c r="J67" s="118">
        <v>242</v>
      </c>
      <c r="K67" s="143"/>
      <c r="L67" s="143"/>
      <c r="M67" s="143"/>
      <c r="N67" s="103"/>
      <c r="Q67" s="212"/>
      <c r="R67" s="212"/>
      <c r="S67" s="212"/>
    </row>
    <row r="68" spans="1:19" s="115" customFormat="1" ht="20.25">
      <c r="A68" s="113"/>
      <c r="B68" s="958" t="s">
        <v>218</v>
      </c>
      <c r="C68" s="958"/>
      <c r="D68" s="958"/>
      <c r="E68" s="958"/>
      <c r="F68" s="958"/>
      <c r="G68" s="958"/>
      <c r="H68" s="964">
        <v>2630</v>
      </c>
      <c r="I68" s="965"/>
      <c r="J68" s="118">
        <v>243</v>
      </c>
      <c r="K68" s="119">
        <f>КФО2!H111+'КФО 4'!H183+'КФО 5'!H135</f>
        <v>0</v>
      </c>
      <c r="L68" s="119">
        <f>КФО2!I111+'КФО 4'!I183+'КФО 5'!I135</f>
        <v>0</v>
      </c>
      <c r="M68" s="119">
        <f>КФО2!J111+'КФО 4'!J183+'КФО 5'!J135</f>
        <v>0</v>
      </c>
      <c r="N68" s="103"/>
      <c r="P68" s="218">
        <f>K68-'ПЕЧАТЬ СВОД'!G48</f>
        <v>0</v>
      </c>
    </row>
    <row r="69" spans="1:19" s="115" customFormat="1" ht="20.25">
      <c r="A69" s="113"/>
      <c r="B69" s="981" t="s">
        <v>219</v>
      </c>
      <c r="C69" s="981"/>
      <c r="D69" s="981"/>
      <c r="E69" s="981"/>
      <c r="F69" s="981"/>
      <c r="G69" s="981"/>
      <c r="H69" s="968">
        <v>2640</v>
      </c>
      <c r="I69" s="969"/>
      <c r="J69" s="116">
        <v>244</v>
      </c>
      <c r="K69" s="124">
        <f>КФО2!H404+'КФО 4'!H1017+'КФО 5'!H438</f>
        <v>9449800</v>
      </c>
      <c r="L69" s="124">
        <f>КФО2!I404+'КФО 4'!I1017+'КФО 5'!I438</f>
        <v>9349268</v>
      </c>
      <c r="M69" s="124">
        <f>КФО2!J404+'КФО 4'!J1017+'КФО 5'!J438</f>
        <v>9349268</v>
      </c>
      <c r="N69" s="103"/>
      <c r="P69" s="218">
        <f>K69-'ПЕЧАТЬ СВОД'!G56</f>
        <v>0</v>
      </c>
    </row>
    <row r="70" spans="1:19" s="115" customFormat="1" ht="21" customHeight="1">
      <c r="A70" s="113"/>
      <c r="B70" s="960" t="s">
        <v>483</v>
      </c>
      <c r="C70" s="960"/>
      <c r="D70" s="960"/>
      <c r="E70" s="960"/>
      <c r="F70" s="960"/>
      <c r="G70" s="960"/>
      <c r="H70" s="1045">
        <v>2660</v>
      </c>
      <c r="I70" s="1046"/>
      <c r="J70" s="421">
        <v>247</v>
      </c>
      <c r="K70" s="426">
        <f>'КФО 4'!H202+КФО2!H123</f>
        <v>1438083</v>
      </c>
      <c r="L70" s="426">
        <f>'КФО 4'!I202+КФО2!I123</f>
        <v>1438083</v>
      </c>
      <c r="M70" s="426">
        <f>'КФО 4'!J202+КФО2!J123</f>
        <v>1438083</v>
      </c>
      <c r="N70" s="423"/>
      <c r="P70" s="218">
        <f>K70-'ПЕЧАТЬ СВОД'!G68</f>
        <v>0</v>
      </c>
    </row>
    <row r="71" spans="1:19" s="115" customFormat="1" ht="20.25">
      <c r="A71" s="113"/>
      <c r="B71" s="958" t="s">
        <v>220</v>
      </c>
      <c r="C71" s="958"/>
      <c r="D71" s="958"/>
      <c r="E71" s="958"/>
      <c r="F71" s="958"/>
      <c r="G71" s="958"/>
      <c r="H71" s="964">
        <v>2700</v>
      </c>
      <c r="I71" s="965"/>
      <c r="J71" s="118">
        <v>400</v>
      </c>
      <c r="K71" s="119">
        <f>SUM(K72:K73)</f>
        <v>0</v>
      </c>
      <c r="L71" s="119">
        <f>SUM(L72:L73)</f>
        <v>0</v>
      </c>
      <c r="M71" s="119">
        <f>SUM(M72:M73)</f>
        <v>0</v>
      </c>
      <c r="N71" s="103"/>
      <c r="P71" s="218">
        <f>K71-'[1]ПЕЧАТЬ 2020'!G45</f>
        <v>0</v>
      </c>
    </row>
    <row r="72" spans="1:19" s="115" customFormat="1" ht="37.5" customHeight="1">
      <c r="A72" s="113"/>
      <c r="B72" s="982" t="s">
        <v>221</v>
      </c>
      <c r="C72" s="982"/>
      <c r="D72" s="982"/>
      <c r="E72" s="982"/>
      <c r="F72" s="982"/>
      <c r="G72" s="982"/>
      <c r="H72" s="953">
        <v>2710</v>
      </c>
      <c r="I72" s="954"/>
      <c r="J72" s="118">
        <v>406</v>
      </c>
      <c r="K72" s="144"/>
      <c r="L72" s="144"/>
      <c r="M72" s="144"/>
      <c r="N72" s="103"/>
    </row>
    <row r="73" spans="1:19" s="115" customFormat="1" ht="20.25">
      <c r="A73" s="113"/>
      <c r="B73" s="982" t="s">
        <v>222</v>
      </c>
      <c r="C73" s="982"/>
      <c r="D73" s="982"/>
      <c r="E73" s="982"/>
      <c r="F73" s="982"/>
      <c r="G73" s="982"/>
      <c r="H73" s="953">
        <v>2720</v>
      </c>
      <c r="I73" s="954"/>
      <c r="J73" s="118">
        <v>407</v>
      </c>
      <c r="K73" s="121">
        <f>'КФО 4'!H211+'КФО 5'!H144+'КФО 6'!H104+КФО2!H132</f>
        <v>0</v>
      </c>
      <c r="L73" s="121">
        <f>'КФО 4'!I211+'КФО 5'!I144+'КФО 6'!I104+КФО2!I132</f>
        <v>0</v>
      </c>
      <c r="M73" s="121">
        <f>'КФО 4'!J211+'КФО 5'!J144+'КФО 6'!J104+КФО2!J132</f>
        <v>0</v>
      </c>
      <c r="N73" s="103"/>
      <c r="P73" s="218">
        <f>K73-'[1]ПЕЧАТЬ 2020'!G45</f>
        <v>0</v>
      </c>
    </row>
    <row r="74" spans="1:19" s="115" customFormat="1" ht="20.25">
      <c r="A74" s="113"/>
      <c r="B74" s="983" t="s">
        <v>223</v>
      </c>
      <c r="C74" s="983"/>
      <c r="D74" s="983"/>
      <c r="E74" s="983"/>
      <c r="F74" s="983"/>
      <c r="G74" s="983"/>
      <c r="H74" s="961">
        <v>3000</v>
      </c>
      <c r="I74" s="962"/>
      <c r="J74" s="116">
        <v>100</v>
      </c>
      <c r="K74" s="123">
        <f>K75+K76+K77</f>
        <v>0</v>
      </c>
      <c r="L74" s="123">
        <f>L75+L76+L77</f>
        <v>0</v>
      </c>
      <c r="M74" s="123">
        <f>M75+M76+M77</f>
        <v>0</v>
      </c>
      <c r="N74" s="103"/>
    </row>
    <row r="75" spans="1:19" s="115" customFormat="1" ht="37.5" customHeight="1">
      <c r="A75" s="113"/>
      <c r="B75" s="958" t="s">
        <v>224</v>
      </c>
      <c r="C75" s="958"/>
      <c r="D75" s="958"/>
      <c r="E75" s="958"/>
      <c r="F75" s="958"/>
      <c r="G75" s="958"/>
      <c r="H75" s="964">
        <v>3010</v>
      </c>
      <c r="I75" s="965"/>
      <c r="J75" s="118"/>
      <c r="K75" s="143"/>
      <c r="L75" s="143"/>
      <c r="M75" s="143"/>
      <c r="N75" s="103"/>
    </row>
    <row r="76" spans="1:19" s="115" customFormat="1" ht="20.25">
      <c r="A76" s="113"/>
      <c r="B76" s="958" t="s">
        <v>225</v>
      </c>
      <c r="C76" s="958"/>
      <c r="D76" s="958"/>
      <c r="E76" s="958"/>
      <c r="F76" s="958"/>
      <c r="G76" s="958"/>
      <c r="H76" s="964">
        <v>3020</v>
      </c>
      <c r="I76" s="965"/>
      <c r="J76" s="118"/>
      <c r="K76" s="143"/>
      <c r="L76" s="143"/>
      <c r="M76" s="143"/>
      <c r="N76" s="103"/>
    </row>
    <row r="77" spans="1:19" s="115" customFormat="1" ht="20.25">
      <c r="A77" s="113"/>
      <c r="B77" s="958" t="s">
        <v>226</v>
      </c>
      <c r="C77" s="958"/>
      <c r="D77" s="958"/>
      <c r="E77" s="958"/>
      <c r="F77" s="958"/>
      <c r="G77" s="958"/>
      <c r="H77" s="964">
        <v>3030</v>
      </c>
      <c r="I77" s="965"/>
      <c r="J77" s="118"/>
      <c r="K77" s="143"/>
      <c r="L77" s="143"/>
      <c r="M77" s="143"/>
      <c r="N77" s="103"/>
    </row>
    <row r="78" spans="1:19" s="115" customFormat="1" ht="20.25">
      <c r="A78" s="113"/>
      <c r="B78" s="959" t="s">
        <v>227</v>
      </c>
      <c r="C78" s="959"/>
      <c r="D78" s="959"/>
      <c r="E78" s="959"/>
      <c r="F78" s="959"/>
      <c r="G78" s="959"/>
      <c r="H78" s="966">
        <v>4000</v>
      </c>
      <c r="I78" s="967"/>
      <c r="J78" s="118" t="s">
        <v>30</v>
      </c>
      <c r="K78" s="145"/>
      <c r="L78" s="145"/>
      <c r="M78" s="145"/>
      <c r="N78" s="103"/>
    </row>
    <row r="79" spans="1:19" s="115" customFormat="1" ht="41.25" customHeight="1">
      <c r="A79" s="113"/>
      <c r="B79" s="958" t="s">
        <v>228</v>
      </c>
      <c r="C79" s="958"/>
      <c r="D79" s="958"/>
      <c r="E79" s="958"/>
      <c r="F79" s="958"/>
      <c r="G79" s="958"/>
      <c r="H79" s="964">
        <v>4010</v>
      </c>
      <c r="I79" s="965"/>
      <c r="J79" s="118">
        <v>610</v>
      </c>
      <c r="K79" s="143"/>
      <c r="L79" s="143"/>
      <c r="M79" s="143"/>
      <c r="N79" s="103"/>
    </row>
    <row r="80" spans="1:19" s="110" customFormat="1" ht="14.45" customHeight="1">
      <c r="A80" s="113"/>
      <c r="B80" s="963"/>
      <c r="C80" s="963"/>
      <c r="D80" s="963"/>
      <c r="E80" s="963"/>
      <c r="F80" s="963"/>
      <c r="G80" s="963"/>
      <c r="H80" s="125"/>
      <c r="I80" s="354"/>
      <c r="J80" s="125"/>
      <c r="K80" s="126"/>
      <c r="L80" s="126"/>
      <c r="M80" s="126"/>
      <c r="N80" s="127"/>
    </row>
    <row r="81" spans="1:18" s="110" customFormat="1" ht="21" customHeight="1">
      <c r="A81" s="113"/>
      <c r="B81" s="128"/>
      <c r="C81" s="1061" t="s">
        <v>229</v>
      </c>
      <c r="D81" s="1061"/>
      <c r="E81" s="1061"/>
      <c r="F81" s="1061"/>
      <c r="G81" s="1061"/>
      <c r="H81" s="1061"/>
      <c r="I81" s="1061"/>
      <c r="J81" s="1061"/>
      <c r="K81" s="1061"/>
      <c r="L81" s="1061"/>
      <c r="M81" s="1061"/>
      <c r="N81" s="128"/>
    </row>
    <row r="82" spans="1:18" s="110" customFormat="1" ht="20.25" customHeight="1">
      <c r="A82" s="113"/>
      <c r="B82" s="1030" t="s">
        <v>97</v>
      </c>
      <c r="C82" s="1030" t="s">
        <v>105</v>
      </c>
      <c r="D82" s="1030"/>
      <c r="E82" s="1030"/>
      <c r="F82" s="1030"/>
      <c r="G82" s="1030"/>
      <c r="H82" s="976" t="s">
        <v>177</v>
      </c>
      <c r="I82" s="1038" t="s">
        <v>230</v>
      </c>
      <c r="J82" s="978" t="s">
        <v>178</v>
      </c>
      <c r="K82" s="1062" t="s">
        <v>179</v>
      </c>
      <c r="L82" s="1062"/>
      <c r="M82" s="1062"/>
      <c r="N82" s="1062"/>
    </row>
    <row r="83" spans="1:18" s="110" customFormat="1" ht="44.25" customHeight="1">
      <c r="A83" s="113"/>
      <c r="B83" s="1030"/>
      <c r="C83" s="1030"/>
      <c r="D83" s="1030"/>
      <c r="E83" s="1030"/>
      <c r="F83" s="1030"/>
      <c r="G83" s="1030"/>
      <c r="H83" s="977"/>
      <c r="I83" s="1038"/>
      <c r="J83" s="979"/>
      <c r="K83" s="129" t="str">
        <f>K19</f>
        <v>на 2024 г. (текущий финансовый год)</v>
      </c>
      <c r="L83" s="362" t="str">
        <f>L19</f>
        <v>на 2025 г. (первый год планового периода)</v>
      </c>
      <c r="M83" s="362" t="str">
        <f>M19</f>
        <v>на 2026 г. (второй год планового периода)</v>
      </c>
      <c r="N83" s="129" t="s">
        <v>231</v>
      </c>
      <c r="P83" s="1083" t="s">
        <v>382</v>
      </c>
      <c r="Q83" s="1083"/>
      <c r="R83" s="1083"/>
    </row>
    <row r="84" spans="1:18" s="110" customFormat="1" ht="20.25">
      <c r="A84" s="113"/>
      <c r="B84" s="130">
        <v>1</v>
      </c>
      <c r="C84" s="1089">
        <v>2</v>
      </c>
      <c r="D84" s="1089"/>
      <c r="E84" s="1089"/>
      <c r="F84" s="1089"/>
      <c r="G84" s="1089"/>
      <c r="H84" s="130">
        <v>3</v>
      </c>
      <c r="I84" s="130">
        <v>4</v>
      </c>
      <c r="J84" s="357" t="s">
        <v>424</v>
      </c>
      <c r="K84" s="130">
        <v>5</v>
      </c>
      <c r="L84" s="130">
        <v>6</v>
      </c>
      <c r="M84" s="130">
        <v>7</v>
      </c>
      <c r="N84" s="130">
        <v>8</v>
      </c>
      <c r="P84" s="545">
        <f>P20</f>
        <v>2024</v>
      </c>
      <c r="Q84" s="545">
        <f>Q20</f>
        <v>2025</v>
      </c>
      <c r="R84" s="545">
        <f>R20</f>
        <v>2026</v>
      </c>
    </row>
    <row r="85" spans="1:18" s="110" customFormat="1" ht="21.75" customHeight="1">
      <c r="A85" s="113"/>
      <c r="B85" s="131">
        <v>1</v>
      </c>
      <c r="C85" s="1090" t="s">
        <v>232</v>
      </c>
      <c r="D85" s="1090"/>
      <c r="E85" s="1090"/>
      <c r="F85" s="1090"/>
      <c r="G85" s="1090"/>
      <c r="H85" s="132">
        <v>26000</v>
      </c>
      <c r="I85" s="132" t="s">
        <v>30</v>
      </c>
      <c r="J85" s="132" t="s">
        <v>30</v>
      </c>
      <c r="K85" s="133">
        <f>K86+K87+K88+K114</f>
        <v>10887883</v>
      </c>
      <c r="L85" s="133">
        <f>L86+L87+L88+L114</f>
        <v>10787351</v>
      </c>
      <c r="M85" s="133">
        <f>M86+M87+M88+M114</f>
        <v>10787351</v>
      </c>
      <c r="N85" s="133">
        <f>N86+N87+N88+N114</f>
        <v>0</v>
      </c>
      <c r="P85" s="546">
        <f>K85-'ПЕЧАТЬ СВОД'!G47</f>
        <v>0</v>
      </c>
      <c r="Q85" s="546">
        <f>L85-ПРОВЕРКА!I14</f>
        <v>0</v>
      </c>
      <c r="R85" s="546">
        <f>M85-ПРОВЕРКА!J14</f>
        <v>0</v>
      </c>
    </row>
    <row r="86" spans="1:18" s="110" customFormat="1" ht="147.6" customHeight="1">
      <c r="A86" s="113"/>
      <c r="B86" s="134" t="s">
        <v>233</v>
      </c>
      <c r="C86" s="1091" t="s">
        <v>234</v>
      </c>
      <c r="D86" s="1092"/>
      <c r="E86" s="1092"/>
      <c r="F86" s="1092"/>
      <c r="G86" s="1093"/>
      <c r="H86" s="135">
        <v>26100</v>
      </c>
      <c r="I86" s="136" t="s">
        <v>30</v>
      </c>
      <c r="J86" s="136" t="s">
        <v>30</v>
      </c>
      <c r="K86" s="146"/>
      <c r="L86" s="146"/>
      <c r="M86" s="146"/>
      <c r="N86" s="146"/>
    </row>
    <row r="87" spans="1:18" s="110" customFormat="1" ht="55.15" customHeight="1">
      <c r="A87" s="113"/>
      <c r="B87" s="134" t="s">
        <v>235</v>
      </c>
      <c r="C87" s="1091" t="s">
        <v>236</v>
      </c>
      <c r="D87" s="1092"/>
      <c r="E87" s="1092"/>
      <c r="F87" s="1092"/>
      <c r="G87" s="1093"/>
      <c r="H87" s="135">
        <v>26200</v>
      </c>
      <c r="I87" s="136" t="s">
        <v>30</v>
      </c>
      <c r="J87" s="136" t="s">
        <v>30</v>
      </c>
      <c r="K87" s="146"/>
      <c r="L87" s="146"/>
      <c r="M87" s="146"/>
      <c r="N87" s="146"/>
      <c r="P87" s="1084" t="s">
        <v>644</v>
      </c>
      <c r="Q87" s="1085"/>
      <c r="R87" s="1086"/>
    </row>
    <row r="88" spans="1:18" s="110" customFormat="1" ht="43.9" customHeight="1">
      <c r="A88" s="113"/>
      <c r="B88" s="591" t="s">
        <v>237</v>
      </c>
      <c r="C88" s="1094" t="s">
        <v>238</v>
      </c>
      <c r="D88" s="1095"/>
      <c r="E88" s="1095"/>
      <c r="F88" s="1095"/>
      <c r="G88" s="1096"/>
      <c r="H88" s="592">
        <v>26300</v>
      </c>
      <c r="I88" s="136" t="s">
        <v>30</v>
      </c>
      <c r="J88" s="136" t="s">
        <v>30</v>
      </c>
      <c r="K88" s="593">
        <f>K89+K104</f>
        <v>4380631.12</v>
      </c>
      <c r="L88" s="594">
        <f>L89+L104</f>
        <v>0</v>
      </c>
      <c r="M88" s="594">
        <f>M89+M104</f>
        <v>0</v>
      </c>
      <c r="N88" s="595"/>
      <c r="P88" s="556">
        <f>P116+P118+P145+P160</f>
        <v>-4380631.12</v>
      </c>
      <c r="Q88" s="557"/>
      <c r="R88" s="558"/>
    </row>
    <row r="89" spans="1:18" s="110" customFormat="1" ht="23.25" customHeight="1">
      <c r="A89" s="113"/>
      <c r="B89" s="596" t="s">
        <v>425</v>
      </c>
      <c r="C89" s="1039" t="s">
        <v>426</v>
      </c>
      <c r="D89" s="1040"/>
      <c r="E89" s="1040"/>
      <c r="F89" s="1040"/>
      <c r="G89" s="1041"/>
      <c r="H89" s="597">
        <v>26310</v>
      </c>
      <c r="I89" s="409" t="s">
        <v>30</v>
      </c>
      <c r="J89" s="409" t="s">
        <v>30</v>
      </c>
      <c r="K89" s="598">
        <f>K90+K91+K92+K93</f>
        <v>4380631.12</v>
      </c>
      <c r="L89" s="598"/>
      <c r="M89" s="598"/>
      <c r="N89" s="599"/>
      <c r="P89" s="350"/>
      <c r="Q89" s="218"/>
      <c r="R89" s="115"/>
    </row>
    <row r="90" spans="1:18" s="376" customFormat="1" ht="18.75" customHeight="1">
      <c r="A90" s="372"/>
      <c r="B90" s="413"/>
      <c r="C90" s="947" t="s">
        <v>427</v>
      </c>
      <c r="D90" s="948"/>
      <c r="E90" s="948"/>
      <c r="F90" s="948"/>
      <c r="G90" s="949"/>
      <c r="H90" s="414" t="s">
        <v>428</v>
      </c>
      <c r="I90" s="409"/>
      <c r="J90" s="408">
        <v>1500372040</v>
      </c>
      <c r="K90" s="411">
        <v>2505021.12</v>
      </c>
      <c r="L90" s="411"/>
      <c r="M90" s="411"/>
      <c r="N90" s="412"/>
      <c r="P90" s="377"/>
      <c r="Q90" s="378"/>
      <c r="R90" s="379"/>
    </row>
    <row r="91" spans="1:18" s="376" customFormat="1" ht="20.25" customHeight="1">
      <c r="A91" s="372"/>
      <c r="B91" s="413"/>
      <c r="C91" s="947"/>
      <c r="D91" s="948"/>
      <c r="E91" s="948"/>
      <c r="F91" s="948"/>
      <c r="G91" s="949"/>
      <c r="H91" s="414" t="s">
        <v>458</v>
      </c>
      <c r="I91" s="409"/>
      <c r="J91" s="407">
        <v>1500993150</v>
      </c>
      <c r="K91" s="411">
        <v>875000</v>
      </c>
      <c r="L91" s="411"/>
      <c r="M91" s="411"/>
      <c r="N91" s="412"/>
      <c r="P91" s="377"/>
      <c r="Q91" s="378"/>
      <c r="R91" s="379"/>
    </row>
    <row r="92" spans="1:18" s="376" customFormat="1" ht="18.75" customHeight="1">
      <c r="A92" s="372"/>
      <c r="B92" s="413"/>
      <c r="C92" s="947"/>
      <c r="D92" s="948"/>
      <c r="E92" s="948"/>
      <c r="F92" s="948"/>
      <c r="G92" s="949"/>
      <c r="H92" s="414" t="s">
        <v>459</v>
      </c>
      <c r="I92" s="409"/>
      <c r="J92" s="408" t="s">
        <v>912</v>
      </c>
      <c r="K92" s="411">
        <v>1000610</v>
      </c>
      <c r="L92" s="411"/>
      <c r="M92" s="411"/>
      <c r="N92" s="412"/>
      <c r="P92" s="377"/>
      <c r="Q92" s="378"/>
      <c r="R92" s="379"/>
    </row>
    <row r="93" spans="1:18" s="376" customFormat="1" ht="18.75" hidden="1" customHeight="1">
      <c r="A93" s="372"/>
      <c r="B93" s="413"/>
      <c r="C93" s="947"/>
      <c r="D93" s="948"/>
      <c r="E93" s="948"/>
      <c r="F93" s="948"/>
      <c r="G93" s="949"/>
      <c r="H93" s="414" t="s">
        <v>460</v>
      </c>
      <c r="I93" s="409"/>
      <c r="J93" s="408"/>
      <c r="K93" s="411"/>
      <c r="L93" s="411"/>
      <c r="M93" s="411"/>
      <c r="N93" s="412"/>
      <c r="P93" s="377"/>
      <c r="Q93" s="378"/>
      <c r="R93" s="379"/>
    </row>
    <row r="94" spans="1:18" s="376" customFormat="1" ht="18.75" hidden="1" customHeight="1">
      <c r="A94" s="372"/>
      <c r="B94" s="413"/>
      <c r="C94" s="947"/>
      <c r="D94" s="948"/>
      <c r="E94" s="948"/>
      <c r="F94" s="948"/>
      <c r="G94" s="949"/>
      <c r="H94" s="414" t="s">
        <v>461</v>
      </c>
      <c r="I94" s="409"/>
      <c r="J94" s="408"/>
      <c r="K94" s="411"/>
      <c r="L94" s="411"/>
      <c r="M94" s="411"/>
      <c r="N94" s="412"/>
      <c r="P94" s="377"/>
      <c r="Q94" s="378"/>
      <c r="R94" s="379"/>
    </row>
    <row r="95" spans="1:18" s="376" customFormat="1" ht="18.75" hidden="1" customHeight="1">
      <c r="A95" s="372"/>
      <c r="B95" s="413"/>
      <c r="C95" s="947"/>
      <c r="D95" s="948"/>
      <c r="E95" s="948"/>
      <c r="F95" s="948"/>
      <c r="G95" s="949"/>
      <c r="H95" s="414"/>
      <c r="I95" s="409"/>
      <c r="J95" s="408"/>
      <c r="K95" s="411"/>
      <c r="L95" s="411"/>
      <c r="M95" s="411"/>
      <c r="N95" s="412"/>
      <c r="P95" s="377"/>
      <c r="Q95" s="378"/>
      <c r="R95" s="379"/>
    </row>
    <row r="96" spans="1:18" s="376" customFormat="1" ht="18.75" hidden="1" customHeight="1">
      <c r="A96" s="372"/>
      <c r="B96" s="413"/>
      <c r="C96" s="947"/>
      <c r="D96" s="948"/>
      <c r="E96" s="948"/>
      <c r="F96" s="948"/>
      <c r="G96" s="949"/>
      <c r="H96" s="414"/>
      <c r="I96" s="409"/>
      <c r="J96" s="408"/>
      <c r="K96" s="411"/>
      <c r="L96" s="411"/>
      <c r="M96" s="411"/>
      <c r="N96" s="412"/>
      <c r="P96" s="377"/>
      <c r="Q96" s="378"/>
      <c r="R96" s="379"/>
    </row>
    <row r="97" spans="1:19" s="376" customFormat="1" ht="18.75" hidden="1" customHeight="1">
      <c r="A97" s="372"/>
      <c r="B97" s="413"/>
      <c r="C97" s="947"/>
      <c r="D97" s="948"/>
      <c r="E97" s="948"/>
      <c r="F97" s="948"/>
      <c r="G97" s="949"/>
      <c r="H97" s="414"/>
      <c r="I97" s="409"/>
      <c r="J97" s="408"/>
      <c r="K97" s="411"/>
      <c r="L97" s="411"/>
      <c r="M97" s="411"/>
      <c r="N97" s="412"/>
      <c r="P97" s="377"/>
      <c r="Q97" s="378"/>
      <c r="R97" s="379"/>
    </row>
    <row r="98" spans="1:19" s="376" customFormat="1" ht="18.75" hidden="1" customHeight="1">
      <c r="A98" s="372"/>
      <c r="B98" s="413"/>
      <c r="C98" s="947"/>
      <c r="D98" s="948"/>
      <c r="E98" s="948"/>
      <c r="F98" s="948"/>
      <c r="G98" s="949"/>
      <c r="H98" s="414"/>
      <c r="I98" s="409"/>
      <c r="J98" s="408"/>
      <c r="K98" s="411"/>
      <c r="L98" s="411"/>
      <c r="M98" s="411"/>
      <c r="N98" s="412"/>
      <c r="P98" s="377"/>
      <c r="Q98" s="378"/>
      <c r="R98" s="379"/>
    </row>
    <row r="99" spans="1:19" s="376" customFormat="1" ht="18.75" hidden="1" customHeight="1">
      <c r="A99" s="372"/>
      <c r="B99" s="413"/>
      <c r="C99" s="947"/>
      <c r="D99" s="948"/>
      <c r="E99" s="948"/>
      <c r="F99" s="948"/>
      <c r="G99" s="949"/>
      <c r="H99" s="414"/>
      <c r="I99" s="409"/>
      <c r="J99" s="408"/>
      <c r="K99" s="411"/>
      <c r="L99" s="411"/>
      <c r="M99" s="411"/>
      <c r="N99" s="412"/>
      <c r="P99" s="377"/>
      <c r="Q99" s="378"/>
      <c r="R99" s="379"/>
    </row>
    <row r="100" spans="1:19" s="376" customFormat="1" ht="18.75" hidden="1" customHeight="1">
      <c r="A100" s="372"/>
      <c r="B100" s="413"/>
      <c r="C100" s="947"/>
      <c r="D100" s="948"/>
      <c r="E100" s="948"/>
      <c r="F100" s="948"/>
      <c r="G100" s="949"/>
      <c r="H100" s="414"/>
      <c r="I100" s="409"/>
      <c r="J100" s="408"/>
      <c r="K100" s="411"/>
      <c r="L100" s="411"/>
      <c r="M100" s="411"/>
      <c r="N100" s="412"/>
      <c r="P100" s="377"/>
      <c r="Q100" s="378"/>
      <c r="R100" s="379"/>
    </row>
    <row r="101" spans="1:19" s="376" customFormat="1" ht="18.75" hidden="1" customHeight="1">
      <c r="A101" s="372"/>
      <c r="B101" s="413"/>
      <c r="C101" s="947"/>
      <c r="D101" s="948"/>
      <c r="E101" s="948"/>
      <c r="F101" s="948"/>
      <c r="G101" s="949"/>
      <c r="H101" s="414"/>
      <c r="I101" s="409"/>
      <c r="J101" s="408"/>
      <c r="K101" s="411"/>
      <c r="L101" s="411"/>
      <c r="M101" s="411"/>
      <c r="N101" s="412"/>
      <c r="P101" s="377"/>
      <c r="Q101" s="378"/>
      <c r="R101" s="379"/>
    </row>
    <row r="102" spans="1:19" s="376" customFormat="1" ht="18.75" hidden="1" customHeight="1">
      <c r="A102" s="372"/>
      <c r="B102" s="413"/>
      <c r="C102" s="947"/>
      <c r="D102" s="948"/>
      <c r="E102" s="948"/>
      <c r="F102" s="948"/>
      <c r="G102" s="949"/>
      <c r="H102" s="414"/>
      <c r="I102" s="409"/>
      <c r="J102" s="408"/>
      <c r="K102" s="411"/>
      <c r="L102" s="411"/>
      <c r="M102" s="411"/>
      <c r="N102" s="412"/>
      <c r="P102" s="377"/>
      <c r="Q102" s="378"/>
      <c r="R102" s="379"/>
    </row>
    <row r="103" spans="1:19" s="376" customFormat="1" ht="18.75" hidden="1" customHeight="1">
      <c r="A103" s="372"/>
      <c r="B103" s="413"/>
      <c r="C103" s="947"/>
      <c r="D103" s="948"/>
      <c r="E103" s="948"/>
      <c r="F103" s="948"/>
      <c r="G103" s="949"/>
      <c r="H103" s="414"/>
      <c r="I103" s="409"/>
      <c r="J103" s="408"/>
      <c r="K103" s="411"/>
      <c r="L103" s="411"/>
      <c r="M103" s="411"/>
      <c r="N103" s="412"/>
      <c r="P103" s="377"/>
      <c r="Q103" s="378"/>
      <c r="R103" s="379"/>
    </row>
    <row r="104" spans="1:19" s="110" customFormat="1" ht="20.25" hidden="1">
      <c r="A104" s="113"/>
      <c r="B104" s="607" t="s">
        <v>429</v>
      </c>
      <c r="C104" s="1042" t="s">
        <v>430</v>
      </c>
      <c r="D104" s="1043"/>
      <c r="E104" s="1043"/>
      <c r="F104" s="1043"/>
      <c r="G104" s="1044"/>
      <c r="H104" s="608">
        <v>26320</v>
      </c>
      <c r="I104" s="409" t="s">
        <v>30</v>
      </c>
      <c r="J104" s="409" t="s">
        <v>30</v>
      </c>
      <c r="K104" s="609"/>
      <c r="L104" s="609"/>
      <c r="M104" s="609"/>
      <c r="N104" s="610"/>
      <c r="P104" s="350"/>
      <c r="Q104" s="218"/>
      <c r="R104" s="115"/>
    </row>
    <row r="105" spans="1:19" s="376" customFormat="1" ht="23.25" hidden="1" customHeight="1">
      <c r="A105" s="372"/>
      <c r="B105" s="413"/>
      <c r="C105" s="947" t="s">
        <v>427</v>
      </c>
      <c r="D105" s="948"/>
      <c r="E105" s="948"/>
      <c r="F105" s="948"/>
      <c r="G105" s="949"/>
      <c r="H105" s="414" t="s">
        <v>515</v>
      </c>
      <c r="I105" s="408"/>
      <c r="J105" s="408"/>
      <c r="K105" s="411"/>
      <c r="L105" s="411"/>
      <c r="M105" s="411"/>
      <c r="N105" s="412"/>
      <c r="P105" s="1078" t="s">
        <v>645</v>
      </c>
      <c r="Q105" s="1078"/>
      <c r="R105" s="1078"/>
      <c r="S105" s="1078"/>
    </row>
    <row r="106" spans="1:19" s="376" customFormat="1" ht="23.25" hidden="1" customHeight="1">
      <c r="A106" s="372"/>
      <c r="B106" s="413"/>
      <c r="C106" s="947"/>
      <c r="D106" s="948"/>
      <c r="E106" s="948"/>
      <c r="F106" s="948"/>
      <c r="G106" s="949"/>
      <c r="H106" s="414" t="s">
        <v>516</v>
      </c>
      <c r="I106" s="408"/>
      <c r="J106" s="408"/>
      <c r="K106" s="411"/>
      <c r="L106" s="411"/>
      <c r="M106" s="411"/>
      <c r="N106" s="412"/>
      <c r="P106" s="1078"/>
      <c r="Q106" s="1078"/>
      <c r="R106" s="1078"/>
      <c r="S106" s="1078"/>
    </row>
    <row r="107" spans="1:19" s="376" customFormat="1" ht="23.25" hidden="1" customHeight="1">
      <c r="A107" s="372"/>
      <c r="B107" s="413"/>
      <c r="C107" s="947"/>
      <c r="D107" s="948"/>
      <c r="E107" s="948"/>
      <c r="F107" s="948"/>
      <c r="G107" s="949"/>
      <c r="H107" s="414"/>
      <c r="I107" s="408"/>
      <c r="J107" s="408"/>
      <c r="K107" s="411"/>
      <c r="L107" s="411"/>
      <c r="M107" s="411"/>
      <c r="N107" s="412"/>
      <c r="P107" s="1078"/>
      <c r="Q107" s="1078"/>
      <c r="R107" s="1078"/>
      <c r="S107" s="1078"/>
    </row>
    <row r="108" spans="1:19" s="110" customFormat="1" ht="23.25" hidden="1" customHeight="1">
      <c r="A108" s="113"/>
      <c r="B108" s="413"/>
      <c r="C108" s="947"/>
      <c r="D108" s="948"/>
      <c r="E108" s="948"/>
      <c r="F108" s="948"/>
      <c r="G108" s="949"/>
      <c r="H108" s="410"/>
      <c r="I108" s="409"/>
      <c r="J108" s="409"/>
      <c r="K108" s="411"/>
      <c r="L108" s="411"/>
      <c r="M108" s="411"/>
      <c r="N108" s="412"/>
      <c r="P108" s="1078"/>
      <c r="Q108" s="1078"/>
      <c r="R108" s="1078"/>
      <c r="S108" s="1078"/>
    </row>
    <row r="109" spans="1:19" s="110" customFormat="1" ht="23.25" hidden="1" customHeight="1">
      <c r="A109" s="113"/>
      <c r="B109" s="413"/>
      <c r="C109" s="947"/>
      <c r="D109" s="948"/>
      <c r="E109" s="948"/>
      <c r="F109" s="948"/>
      <c r="G109" s="949"/>
      <c r="H109" s="410"/>
      <c r="I109" s="409"/>
      <c r="J109" s="409"/>
      <c r="K109" s="411"/>
      <c r="L109" s="411"/>
      <c r="M109" s="411"/>
      <c r="N109" s="412"/>
      <c r="P109" s="1078"/>
      <c r="Q109" s="1078"/>
      <c r="R109" s="1078"/>
      <c r="S109" s="1078"/>
    </row>
    <row r="110" spans="1:19" s="110" customFormat="1" ht="23.25" hidden="1" customHeight="1">
      <c r="A110" s="113"/>
      <c r="B110" s="413"/>
      <c r="C110" s="947"/>
      <c r="D110" s="948"/>
      <c r="E110" s="948"/>
      <c r="F110" s="948"/>
      <c r="G110" s="949"/>
      <c r="H110" s="410"/>
      <c r="I110" s="409"/>
      <c r="J110" s="409"/>
      <c r="K110" s="411"/>
      <c r="L110" s="411"/>
      <c r="M110" s="411"/>
      <c r="N110" s="412"/>
      <c r="P110" s="1078"/>
      <c r="Q110" s="1078"/>
      <c r="R110" s="1078"/>
      <c r="S110" s="1078"/>
    </row>
    <row r="111" spans="1:19" s="110" customFormat="1" ht="23.25" hidden="1" customHeight="1">
      <c r="A111" s="113"/>
      <c r="B111" s="413"/>
      <c r="C111" s="947"/>
      <c r="D111" s="948"/>
      <c r="E111" s="948"/>
      <c r="F111" s="948"/>
      <c r="G111" s="949"/>
      <c r="H111" s="410"/>
      <c r="I111" s="409"/>
      <c r="J111" s="409"/>
      <c r="K111" s="411"/>
      <c r="L111" s="411"/>
      <c r="M111" s="411"/>
      <c r="N111" s="412"/>
      <c r="P111" s="1078"/>
      <c r="Q111" s="1078"/>
      <c r="R111" s="1078"/>
      <c r="S111" s="1078"/>
    </row>
    <row r="112" spans="1:19" s="110" customFormat="1" ht="23.25" hidden="1" customHeight="1">
      <c r="A112" s="113"/>
      <c r="B112" s="413"/>
      <c r="C112" s="947"/>
      <c r="D112" s="948"/>
      <c r="E112" s="948"/>
      <c r="F112" s="948"/>
      <c r="G112" s="949"/>
      <c r="H112" s="410"/>
      <c r="I112" s="409"/>
      <c r="J112" s="409"/>
      <c r="K112" s="411"/>
      <c r="L112" s="411"/>
      <c r="M112" s="411"/>
      <c r="N112" s="412"/>
      <c r="P112" s="1078"/>
      <c r="Q112" s="1078"/>
      <c r="R112" s="1078"/>
      <c r="S112" s="1078"/>
    </row>
    <row r="113" spans="1:19" s="110" customFormat="1" ht="23.25" hidden="1" customHeight="1">
      <c r="A113" s="113"/>
      <c r="B113" s="413"/>
      <c r="C113" s="947"/>
      <c r="D113" s="948"/>
      <c r="E113" s="948"/>
      <c r="F113" s="948"/>
      <c r="G113" s="949"/>
      <c r="H113" s="410"/>
      <c r="I113" s="409"/>
      <c r="J113" s="409"/>
      <c r="K113" s="411"/>
      <c r="L113" s="411"/>
      <c r="M113" s="411"/>
      <c r="N113" s="412"/>
      <c r="P113" s="1078"/>
      <c r="Q113" s="1078"/>
      <c r="R113" s="1078"/>
      <c r="S113" s="1078"/>
    </row>
    <row r="114" spans="1:19" s="110" customFormat="1" ht="43.5" customHeight="1">
      <c r="A114" s="113"/>
      <c r="B114" s="134" t="s">
        <v>239</v>
      </c>
      <c r="C114" s="1091" t="s">
        <v>240</v>
      </c>
      <c r="D114" s="1092"/>
      <c r="E114" s="1092"/>
      <c r="F114" s="1092"/>
      <c r="G114" s="1093"/>
      <c r="H114" s="135">
        <v>26400</v>
      </c>
      <c r="I114" s="136" t="s">
        <v>30</v>
      </c>
      <c r="J114" s="136" t="s">
        <v>30</v>
      </c>
      <c r="K114" s="137">
        <f>K115+K118+K145+K160</f>
        <v>6507251.8799999999</v>
      </c>
      <c r="L114" s="137">
        <f>L115+L118+L145+L160</f>
        <v>10787351</v>
      </c>
      <c r="M114" s="137">
        <f>M115+M118+M145+M160</f>
        <v>10787351</v>
      </c>
      <c r="N114" s="137">
        <f>N115+N118+N145+N160</f>
        <v>0</v>
      </c>
      <c r="P114" s="1078"/>
      <c r="Q114" s="1078"/>
      <c r="R114" s="1078"/>
      <c r="S114" s="1078"/>
    </row>
    <row r="115" spans="1:19" s="110" customFormat="1" ht="60" customHeight="1">
      <c r="A115" s="113"/>
      <c r="B115" s="573" t="s">
        <v>241</v>
      </c>
      <c r="C115" s="1055" t="s">
        <v>242</v>
      </c>
      <c r="D115" s="1056"/>
      <c r="E115" s="1056"/>
      <c r="F115" s="1056"/>
      <c r="G115" s="1057"/>
      <c r="H115" s="138">
        <v>26410</v>
      </c>
      <c r="I115" s="136" t="s">
        <v>30</v>
      </c>
      <c r="J115" s="136" t="s">
        <v>30</v>
      </c>
      <c r="K115" s="139">
        <f>K116+K117</f>
        <v>4689259.88</v>
      </c>
      <c r="L115" s="139">
        <f>L116+L117</f>
        <v>7194281</v>
      </c>
      <c r="M115" s="139">
        <f>M116+M117</f>
        <v>7194281</v>
      </c>
      <c r="N115" s="139">
        <f>N116+N117</f>
        <v>0</v>
      </c>
      <c r="P115" s="349">
        <f>P84</f>
        <v>2024</v>
      </c>
      <c r="Q115" s="349">
        <f>Q84</f>
        <v>2025</v>
      </c>
      <c r="R115" s="349">
        <f>R84</f>
        <v>2026</v>
      </c>
    </row>
    <row r="116" spans="1:19" s="110" customFormat="1" ht="24.75" customHeight="1">
      <c r="A116" s="113"/>
      <c r="B116" s="604" t="s">
        <v>243</v>
      </c>
      <c r="C116" s="1058" t="s">
        <v>273</v>
      </c>
      <c r="D116" s="1059"/>
      <c r="E116" s="1059"/>
      <c r="F116" s="1059"/>
      <c r="G116" s="1060"/>
      <c r="H116" s="605">
        <v>26411</v>
      </c>
      <c r="I116" s="136" t="s">
        <v>30</v>
      </c>
      <c r="J116" s="136" t="s">
        <v>30</v>
      </c>
      <c r="K116" s="606">
        <v>4689259.88</v>
      </c>
      <c r="L116" s="606">
        <v>7194281</v>
      </c>
      <c r="M116" s="606">
        <v>7194281</v>
      </c>
      <c r="N116" s="606"/>
      <c r="O116" s="110" t="s">
        <v>649</v>
      </c>
      <c r="P116" s="569">
        <f>K116-'ПЕЧАТЬ СВОД'!H47</f>
        <v>-2505021.12</v>
      </c>
      <c r="Q116" s="569">
        <f>L116-ПРОВЕРКА!I6-ПРОВЕРКА!I12</f>
        <v>0</v>
      </c>
      <c r="R116" s="569">
        <f>M116-ПРОВЕРКА!J6-ПРОВЕРКА!J12</f>
        <v>0</v>
      </c>
    </row>
    <row r="117" spans="1:19" s="110" customFormat="1" ht="24.75" customHeight="1">
      <c r="A117" s="113"/>
      <c r="B117" s="574" t="s">
        <v>244</v>
      </c>
      <c r="C117" s="989" t="s">
        <v>245</v>
      </c>
      <c r="D117" s="990"/>
      <c r="E117" s="990"/>
      <c r="F117" s="990"/>
      <c r="G117" s="991"/>
      <c r="H117" s="575">
        <v>26412</v>
      </c>
      <c r="I117" s="136" t="s">
        <v>30</v>
      </c>
      <c r="J117" s="136" t="s">
        <v>30</v>
      </c>
      <c r="K117" s="576"/>
      <c r="L117" s="576"/>
      <c r="M117" s="576"/>
      <c r="N117" s="577"/>
      <c r="P117" s="543"/>
      <c r="Q117" s="543"/>
      <c r="R117" s="543"/>
    </row>
    <row r="118" spans="1:19" s="110" customFormat="1" ht="24" customHeight="1">
      <c r="A118" s="113"/>
      <c r="B118" s="573" t="s">
        <v>246</v>
      </c>
      <c r="C118" s="1055" t="s">
        <v>247</v>
      </c>
      <c r="D118" s="1056"/>
      <c r="E118" s="1056"/>
      <c r="F118" s="1056"/>
      <c r="G118" s="1057"/>
      <c r="H118" s="138">
        <v>26420</v>
      </c>
      <c r="I118" s="136" t="s">
        <v>30</v>
      </c>
      <c r="J118" s="136" t="s">
        <v>30</v>
      </c>
      <c r="K118" s="139">
        <f>K119+K134</f>
        <v>1733092</v>
      </c>
      <c r="L118" s="139">
        <f>L119+L134</f>
        <v>3508170</v>
      </c>
      <c r="M118" s="139">
        <f>M119+M134</f>
        <v>3508170</v>
      </c>
      <c r="N118" s="139">
        <f>N119+N134</f>
        <v>0</v>
      </c>
      <c r="P118" s="569">
        <f>K118-'ПЕЧАТЬ СВОД'!K47</f>
        <v>-1875610</v>
      </c>
      <c r="Q118" s="569">
        <f>L118-ПРОВЕРКА!I7</f>
        <v>0</v>
      </c>
      <c r="R118" s="569">
        <f>M118-ПРОВЕРКА!J7</f>
        <v>0</v>
      </c>
    </row>
    <row r="119" spans="1:19" s="110" customFormat="1" ht="24.75" customHeight="1">
      <c r="A119" s="113"/>
      <c r="B119" s="604" t="s">
        <v>248</v>
      </c>
      <c r="C119" s="1058" t="s">
        <v>273</v>
      </c>
      <c r="D119" s="1059"/>
      <c r="E119" s="1059"/>
      <c r="F119" s="1059"/>
      <c r="G119" s="1060"/>
      <c r="H119" s="605">
        <v>26421</v>
      </c>
      <c r="I119" s="136" t="s">
        <v>30</v>
      </c>
      <c r="J119" s="136" t="s">
        <v>30</v>
      </c>
      <c r="K119" s="606">
        <v>1733092</v>
      </c>
      <c r="L119" s="606">
        <f t="shared" ref="L119:M119" si="0">SUM(L120:L133)</f>
        <v>3508170</v>
      </c>
      <c r="M119" s="606">
        <f t="shared" si="0"/>
        <v>3508170</v>
      </c>
      <c r="N119" s="606"/>
      <c r="O119" s="110" t="s">
        <v>648</v>
      </c>
      <c r="P119" s="569">
        <f>K119-'ПЕЧАТЬ СВОД'!K47</f>
        <v>-1875610</v>
      </c>
      <c r="Q119" s="569">
        <f>L119-ПРОВЕРКА!I7</f>
        <v>0</v>
      </c>
      <c r="R119" s="569">
        <f>M119-ПРОВЕРКА!J7</f>
        <v>0</v>
      </c>
    </row>
    <row r="120" spans="1:19" s="376" customFormat="1" ht="25.5" customHeight="1">
      <c r="A120" s="372"/>
      <c r="B120" s="373"/>
      <c r="C120" s="947" t="s">
        <v>427</v>
      </c>
      <c r="D120" s="948"/>
      <c r="E120" s="948"/>
      <c r="F120" s="948"/>
      <c r="G120" s="949"/>
      <c r="H120" s="406" t="s">
        <v>431</v>
      </c>
      <c r="I120" s="136" t="s">
        <v>30</v>
      </c>
      <c r="J120" s="408">
        <v>1500620100</v>
      </c>
      <c r="K120" s="146">
        <v>40682</v>
      </c>
      <c r="L120" s="146"/>
      <c r="M120" s="146"/>
      <c r="N120" s="358"/>
      <c r="O120" s="1073" t="s">
        <v>656</v>
      </c>
      <c r="P120" s="615">
        <f>K119-K120-K121-K122-K123-K124-K125-K126-K127-K128-K129-K130-K131-K132-K133</f>
        <v>0</v>
      </c>
      <c r="Q120" s="570">
        <f>L119-L120-L121-L122-L123-L124-L125-L126-L127-L128-L129-L130-L131-L132-L133</f>
        <v>0</v>
      </c>
      <c r="R120" s="570">
        <f>M119-M120-M121-M122-M123-M124-M125-M126-M127-M128-M129-M130-M131-M132-M133</f>
        <v>0</v>
      </c>
    </row>
    <row r="121" spans="1:19" s="376" customFormat="1" ht="20.25">
      <c r="A121" s="372"/>
      <c r="B121" s="373"/>
      <c r="C121" s="947"/>
      <c r="D121" s="948"/>
      <c r="E121" s="948"/>
      <c r="F121" s="948"/>
      <c r="G121" s="949"/>
      <c r="H121" s="406" t="s">
        <v>657</v>
      </c>
      <c r="I121" s="136" t="s">
        <v>30</v>
      </c>
      <c r="J121" s="408">
        <v>1500921770</v>
      </c>
      <c r="K121" s="146">
        <v>59850</v>
      </c>
      <c r="L121" s="146"/>
      <c r="M121" s="146"/>
      <c r="N121" s="358"/>
      <c r="O121" s="1074"/>
      <c r="P121" s="571">
        <f>K119-K120-K121-K122-K123-K124-K125-K126-K127-K128-K129-K130-K131-K132-K133</f>
        <v>0</v>
      </c>
      <c r="Q121" s="571">
        <f>L119-L120-L121-L122-L123-L124-L125-L126-L127-L128-L129-L130-L131-L132-L133</f>
        <v>0</v>
      </c>
      <c r="R121" s="572">
        <f>M119-M120-M121-M122-M123-M124-M125-M126-M127-M128-M129-M130-M131-M132-M133</f>
        <v>0</v>
      </c>
    </row>
    <row r="122" spans="1:19" s="376" customFormat="1" ht="21.6" customHeight="1">
      <c r="A122" s="372"/>
      <c r="B122" s="373"/>
      <c r="C122" s="947"/>
      <c r="D122" s="948"/>
      <c r="E122" s="948"/>
      <c r="F122" s="948"/>
      <c r="G122" s="949"/>
      <c r="H122" s="406" t="s">
        <v>658</v>
      </c>
      <c r="I122" s="136" t="s">
        <v>30</v>
      </c>
      <c r="J122" s="408">
        <v>1500993150</v>
      </c>
      <c r="K122" s="146">
        <v>424420</v>
      </c>
      <c r="L122" s="146">
        <v>1299420</v>
      </c>
      <c r="M122" s="146">
        <v>1299420</v>
      </c>
      <c r="N122" s="358"/>
      <c r="O122" s="1074"/>
      <c r="P122" s="572">
        <f>K119-K120-K121-K122-K123-K124-K125-K126-K127-K128-K129-K130-K131-K132-K133</f>
        <v>0</v>
      </c>
      <c r="Q122" s="572">
        <f>L119-L120-L121-L122-L123-L124-L125-L126-L127-L128-L129-L130-L131-L132-L133</f>
        <v>0</v>
      </c>
      <c r="R122" s="572">
        <f>M119-M120-M121-M122-M123-M124-M125-M126-M127-M128-M129-M130-M131-M132-M133</f>
        <v>0</v>
      </c>
    </row>
    <row r="123" spans="1:19" s="376" customFormat="1" ht="22.9" customHeight="1">
      <c r="A123" s="372"/>
      <c r="B123" s="373"/>
      <c r="C123" s="947"/>
      <c r="D123" s="948"/>
      <c r="E123" s="948"/>
      <c r="F123" s="948"/>
      <c r="G123" s="949"/>
      <c r="H123" s="406" t="s">
        <v>659</v>
      </c>
      <c r="I123" s="136" t="s">
        <v>30</v>
      </c>
      <c r="J123" s="408" t="s">
        <v>912</v>
      </c>
      <c r="K123" s="146">
        <v>1208140</v>
      </c>
      <c r="L123" s="146">
        <v>2208750</v>
      </c>
      <c r="M123" s="146">
        <v>2208750</v>
      </c>
      <c r="N123" s="358"/>
      <c r="O123" s="1074"/>
      <c r="P123" s="572">
        <f>K119-K120-K121-K122-K123-K124-K125-K126-K127-K128-K129-K130-K131-K132-K133</f>
        <v>0</v>
      </c>
      <c r="Q123" s="572">
        <f>L119-L120-L121-L122-L123-L124-L125-L126-L127-L128-L129-L130-L131-L132-L133</f>
        <v>0</v>
      </c>
      <c r="R123" s="572">
        <f>M119-M120-M121-M122-M123-M124-M125-M126-M127-M128-M129-M130-M131-M132-M133</f>
        <v>0</v>
      </c>
    </row>
    <row r="124" spans="1:19" s="376" customFormat="1" ht="21.6" hidden="1" customHeight="1">
      <c r="A124" s="372"/>
      <c r="B124" s="373"/>
      <c r="C124" s="947"/>
      <c r="D124" s="948"/>
      <c r="E124" s="948"/>
      <c r="F124" s="948"/>
      <c r="G124" s="949"/>
      <c r="H124" s="406" t="s">
        <v>660</v>
      </c>
      <c r="I124" s="136" t="s">
        <v>30</v>
      </c>
      <c r="J124" s="408"/>
      <c r="K124" s="146"/>
      <c r="L124" s="146"/>
      <c r="M124" s="146"/>
      <c r="N124" s="358"/>
      <c r="O124" s="1074"/>
      <c r="P124" s="572">
        <f>K119-K120-K121-K122-K123-K124-K125-K126-K127-K128-K129-K130-K131-K132-K133</f>
        <v>0</v>
      </c>
      <c r="Q124" s="572">
        <f>L119-L120-L121-L122-L123-L124-L125-L126-L127-L128-L129-L130-L131-L132-L133</f>
        <v>0</v>
      </c>
      <c r="R124" s="572">
        <f>M119-M120-M121-M122-M123-M124-M125-M126-M127-M128-M129-M130-M131-M132-M133</f>
        <v>0</v>
      </c>
    </row>
    <row r="125" spans="1:19" s="376" customFormat="1" ht="21" hidden="1" customHeight="1">
      <c r="A125" s="372"/>
      <c r="B125" s="373"/>
      <c r="C125" s="947"/>
      <c r="D125" s="948"/>
      <c r="E125" s="948"/>
      <c r="F125" s="948"/>
      <c r="G125" s="949"/>
      <c r="H125" s="406" t="s">
        <v>659</v>
      </c>
      <c r="I125" s="136" t="s">
        <v>30</v>
      </c>
      <c r="J125" s="408"/>
      <c r="K125" s="146"/>
      <c r="L125" s="146"/>
      <c r="M125" s="146"/>
      <c r="N125" s="358"/>
      <c r="O125" s="1074"/>
      <c r="P125" s="572">
        <f>K119-K120-K121-K122-K123-K124-K125-K126-K127-K128-K129-K130-K131-K132-K133</f>
        <v>0</v>
      </c>
      <c r="Q125" s="572">
        <f>L119-L120-L121-L122-L123-L124-L125-L126-L127-L128-L129-L130-L131-L132-L133</f>
        <v>0</v>
      </c>
      <c r="R125" s="572">
        <f>M119-M120-M121-M122-M123-M124-M125-M126-M127-M128-M129-M130-M131-M132-M133</f>
        <v>0</v>
      </c>
    </row>
    <row r="126" spans="1:19" s="376" customFormat="1" ht="20.25" hidden="1">
      <c r="A126" s="372"/>
      <c r="B126" s="373"/>
      <c r="C126" s="950"/>
      <c r="D126" s="951"/>
      <c r="E126" s="951"/>
      <c r="F126" s="951"/>
      <c r="G126" s="952"/>
      <c r="H126" s="406" t="s">
        <v>661</v>
      </c>
      <c r="I126" s="136" t="s">
        <v>30</v>
      </c>
      <c r="J126" s="408"/>
      <c r="K126" s="146"/>
      <c r="L126" s="146"/>
      <c r="M126" s="146"/>
      <c r="N126" s="358"/>
      <c r="O126" s="1075"/>
      <c r="P126" s="572">
        <f>K119-K120-K121-K122-K123-K124-K125-K126-K127-K128-K129-K130-K131-K132-K133</f>
        <v>0</v>
      </c>
      <c r="Q126" s="572">
        <f>L119-L120-L121-L122-L123-L124-L125-L126-L127-L128-L129-L130-L131-L132-L133</f>
        <v>0</v>
      </c>
      <c r="R126" s="572">
        <f>M119-M120-M121-M122-M123-M124-M125-M126-M127-M128-M129-M130-M131-M132-M133</f>
        <v>0</v>
      </c>
    </row>
    <row r="127" spans="1:19" s="376" customFormat="1" ht="20.25" hidden="1" customHeight="1">
      <c r="A127" s="372"/>
      <c r="B127" s="373"/>
      <c r="C127" s="950"/>
      <c r="D127" s="951"/>
      <c r="E127" s="951"/>
      <c r="F127" s="951"/>
      <c r="G127" s="952"/>
      <c r="H127" s="406" t="s">
        <v>669</v>
      </c>
      <c r="I127" s="136" t="s">
        <v>30</v>
      </c>
      <c r="J127" s="375"/>
      <c r="K127" s="146"/>
      <c r="L127" s="146"/>
      <c r="M127" s="146"/>
      <c r="N127" s="358"/>
      <c r="P127" s="572">
        <f>K119-K120-K121-K122-K123-K124-K125-K126-K127-K128-K129-K130-K131-K132-K133</f>
        <v>0</v>
      </c>
      <c r="Q127" s="572">
        <f>L119-L120-L121-L122-L123-L124-L125-L126-L127-L128-L129-L130-L131-L132-L133</f>
        <v>0</v>
      </c>
      <c r="R127" s="572">
        <f>M119-M120-M121-M122-M123-M124-M125-M126-M127-M128-M129-M130-M131-M132-M133</f>
        <v>0</v>
      </c>
    </row>
    <row r="128" spans="1:19" s="376" customFormat="1" ht="20.25" hidden="1" customHeight="1">
      <c r="A128" s="372"/>
      <c r="B128" s="373"/>
      <c r="C128" s="950"/>
      <c r="D128" s="951"/>
      <c r="E128" s="951"/>
      <c r="F128" s="951"/>
      <c r="G128" s="952"/>
      <c r="H128" s="406" t="s">
        <v>670</v>
      </c>
      <c r="I128" s="136" t="s">
        <v>30</v>
      </c>
      <c r="J128" s="375"/>
      <c r="K128" s="146"/>
      <c r="L128" s="146"/>
      <c r="M128" s="146"/>
      <c r="N128" s="358"/>
      <c r="P128" s="572">
        <f>K119-K120-K121-K122-K123-K124-K125-K126-K127-K128-K129-K130-K131-K132-K133</f>
        <v>0</v>
      </c>
      <c r="Q128" s="572">
        <f>L119-L120-L121-L122-L123-L124-L125-L126-L127-L128-L129-L130-L131-L132-L133</f>
        <v>0</v>
      </c>
      <c r="R128" s="572">
        <f>M119-M120-M121-M122-M123-M124-M125-M126-M127-M128-M129-M130-M131-M132-M133</f>
        <v>0</v>
      </c>
    </row>
    <row r="129" spans="1:18" s="376" customFormat="1" ht="20.25" hidden="1" customHeight="1">
      <c r="A129" s="372"/>
      <c r="B129" s="373"/>
      <c r="C129" s="950"/>
      <c r="D129" s="951"/>
      <c r="E129" s="951"/>
      <c r="F129" s="951"/>
      <c r="G129" s="952"/>
      <c r="H129" s="406" t="s">
        <v>671</v>
      </c>
      <c r="I129" s="136" t="s">
        <v>30</v>
      </c>
      <c r="J129" s="375"/>
      <c r="K129" s="146"/>
      <c r="L129" s="146"/>
      <c r="M129" s="146"/>
      <c r="N129" s="358"/>
      <c r="P129" s="572">
        <f>K119-K120-K121-K122-K123-K124-K125-K126-K127-K128-K129-K130-K131-K132-K133</f>
        <v>0</v>
      </c>
      <c r="Q129" s="572">
        <f>L119-L120-L121-L122-L123-L124-L125-L126-L127-L128-L129-L130-L131-L132-L133</f>
        <v>0</v>
      </c>
      <c r="R129" s="572">
        <f>M119-M120-M121-M122-M123-M124-M125-M126-M127-M128-M129-M130-M131-M132-M133</f>
        <v>0</v>
      </c>
    </row>
    <row r="130" spans="1:18" s="376" customFormat="1" ht="20.25" hidden="1" customHeight="1">
      <c r="A130" s="372"/>
      <c r="B130" s="373"/>
      <c r="C130" s="950"/>
      <c r="D130" s="951"/>
      <c r="E130" s="951"/>
      <c r="F130" s="951"/>
      <c r="G130" s="952"/>
      <c r="H130" s="406" t="s">
        <v>672</v>
      </c>
      <c r="I130" s="136" t="s">
        <v>30</v>
      </c>
      <c r="J130" s="375"/>
      <c r="K130" s="146"/>
      <c r="L130" s="146"/>
      <c r="M130" s="146"/>
      <c r="N130" s="358"/>
      <c r="P130" s="572">
        <f>K119-K120-K121-K122-K123-K124-K125-K126-K127-K128-K129-K130-K131-K132-K133</f>
        <v>0</v>
      </c>
      <c r="Q130" s="572">
        <f>L119-L120-L121-L122-L123-L124-L125-L126-L127-L128-L129-L130-L131-L132-L133</f>
        <v>0</v>
      </c>
      <c r="R130" s="572">
        <f>M119-M120-M121-M122-M123-M124-M125-M126-M127-M128-M129-M130-M131-M132-M133</f>
        <v>0</v>
      </c>
    </row>
    <row r="131" spans="1:18" s="376" customFormat="1" ht="20.25" hidden="1" customHeight="1">
      <c r="A131" s="372"/>
      <c r="B131" s="373"/>
      <c r="C131" s="950"/>
      <c r="D131" s="951"/>
      <c r="E131" s="951"/>
      <c r="F131" s="951"/>
      <c r="G131" s="952"/>
      <c r="H131" s="406" t="s">
        <v>673</v>
      </c>
      <c r="I131" s="136" t="s">
        <v>30</v>
      </c>
      <c r="J131" s="375"/>
      <c r="K131" s="146"/>
      <c r="L131" s="146"/>
      <c r="M131" s="146"/>
      <c r="N131" s="358"/>
      <c r="P131" s="572">
        <f>K119-K120-K121-K122-K123-K124-K125-K126-K127-K128-K129-K130-K131-K132-K133</f>
        <v>0</v>
      </c>
      <c r="Q131" s="572">
        <f>L119-L120-L121-L122-L123-L124-L125-L126-L127-L128-L129-L130-L131-L132-L133</f>
        <v>0</v>
      </c>
      <c r="R131" s="572">
        <f>M119-M120-M121-M122-M123-M124-M125-M126-M127-M128-M129-M130-M131-M132-M133</f>
        <v>0</v>
      </c>
    </row>
    <row r="132" spans="1:18" s="376" customFormat="1" ht="20.25" hidden="1">
      <c r="A132" s="372"/>
      <c r="B132" s="373"/>
      <c r="C132" s="950"/>
      <c r="D132" s="951"/>
      <c r="E132" s="951"/>
      <c r="F132" s="951"/>
      <c r="G132" s="952"/>
      <c r="H132" s="406"/>
      <c r="I132" s="136" t="s">
        <v>30</v>
      </c>
      <c r="J132" s="408"/>
      <c r="K132" s="146"/>
      <c r="L132" s="146"/>
      <c r="M132" s="146"/>
      <c r="N132" s="358"/>
      <c r="P132" s="572">
        <f>K119-K120-K121-K122-K123-K124-K125-K126-K127-K128-K129-K130-K131-K132-K133</f>
        <v>0</v>
      </c>
      <c r="Q132" s="572">
        <f>L119-L120-L121-L122-L123-L124-L125-L126-L127-L128-L129-L130-L131-L132-L133</f>
        <v>0</v>
      </c>
      <c r="R132" s="572">
        <f>M119-M120-M121-M122-M123-M124-M125-M126-M127-M128-M129-M130-M131-M132-M133</f>
        <v>0</v>
      </c>
    </row>
    <row r="133" spans="1:18" s="376" customFormat="1" ht="20.25" hidden="1">
      <c r="A133" s="372"/>
      <c r="B133" s="373"/>
      <c r="C133" s="950"/>
      <c r="D133" s="951"/>
      <c r="E133" s="951"/>
      <c r="F133" s="951"/>
      <c r="G133" s="952"/>
      <c r="H133" s="406"/>
      <c r="I133" s="136" t="s">
        <v>30</v>
      </c>
      <c r="J133" s="408"/>
      <c r="K133" s="146"/>
      <c r="L133" s="146"/>
      <c r="M133" s="146"/>
      <c r="N133" s="358"/>
      <c r="P133" s="572">
        <f>K119-K120-K121-K122-K123-K124-K125-K126-K127-K128-K129-K130-K131-K132-K133</f>
        <v>0</v>
      </c>
      <c r="Q133" s="572">
        <f>L119-L120-L121-L122-L123-L124-L125-L126-L127-L128-L129-L130-L131-L132-L133</f>
        <v>0</v>
      </c>
      <c r="R133" s="572">
        <f>M119-M120-M121-M122-M123-M124-M125-M126-M127-M128-M129-M130-M131-M132-M133</f>
        <v>0</v>
      </c>
    </row>
    <row r="134" spans="1:18" s="110" customFormat="1" ht="24" hidden="1" customHeight="1">
      <c r="A134" s="113"/>
      <c r="B134" s="574" t="s">
        <v>249</v>
      </c>
      <c r="C134" s="989" t="s">
        <v>245</v>
      </c>
      <c r="D134" s="990"/>
      <c r="E134" s="990"/>
      <c r="F134" s="990"/>
      <c r="G134" s="991"/>
      <c r="H134" s="575">
        <v>26422</v>
      </c>
      <c r="I134" s="136" t="s">
        <v>30</v>
      </c>
      <c r="J134" s="136" t="s">
        <v>30</v>
      </c>
      <c r="K134" s="576"/>
      <c r="L134" s="576"/>
      <c r="M134" s="576"/>
      <c r="N134" s="577"/>
      <c r="P134" s="351"/>
      <c r="Q134" s="351"/>
      <c r="R134" s="351"/>
    </row>
    <row r="135" spans="1:18" s="110" customFormat="1" ht="20.25" hidden="1" customHeight="1">
      <c r="A135" s="113"/>
      <c r="B135" s="400"/>
      <c r="C135" s="947" t="s">
        <v>427</v>
      </c>
      <c r="D135" s="948"/>
      <c r="E135" s="948"/>
      <c r="F135" s="948"/>
      <c r="G135" s="949"/>
      <c r="H135" s="406" t="s">
        <v>517</v>
      </c>
      <c r="I135" s="136" t="s">
        <v>30</v>
      </c>
      <c r="J135" s="375"/>
      <c r="K135" s="146"/>
      <c r="L135" s="146"/>
      <c r="M135" s="146"/>
      <c r="N135" s="358"/>
      <c r="P135" s="351"/>
      <c r="Q135" s="351"/>
      <c r="R135" s="351"/>
    </row>
    <row r="136" spans="1:18" s="110" customFormat="1" ht="20.25" hidden="1">
      <c r="A136" s="113"/>
      <c r="B136" s="400"/>
      <c r="C136" s="950"/>
      <c r="D136" s="951"/>
      <c r="E136" s="951"/>
      <c r="F136" s="951"/>
      <c r="G136" s="952"/>
      <c r="H136" s="406" t="s">
        <v>518</v>
      </c>
      <c r="I136" s="136" t="s">
        <v>30</v>
      </c>
      <c r="J136" s="375"/>
      <c r="K136" s="146"/>
      <c r="L136" s="146"/>
      <c r="M136" s="146"/>
      <c r="N136" s="358"/>
      <c r="P136" s="351"/>
      <c r="Q136" s="351"/>
      <c r="R136" s="351"/>
    </row>
    <row r="137" spans="1:18" s="110" customFormat="1" ht="19.899999999999999" hidden="1" customHeight="1">
      <c r="A137" s="113"/>
      <c r="B137" s="400"/>
      <c r="C137" s="950"/>
      <c r="D137" s="951"/>
      <c r="E137" s="951"/>
      <c r="F137" s="951"/>
      <c r="G137" s="952"/>
      <c r="H137" s="406" t="s">
        <v>519</v>
      </c>
      <c r="I137" s="136" t="s">
        <v>30</v>
      </c>
      <c r="J137" s="375"/>
      <c r="K137" s="146"/>
      <c r="L137" s="146"/>
      <c r="M137" s="146"/>
      <c r="N137" s="358"/>
      <c r="P137" s="351"/>
      <c r="Q137" s="351"/>
      <c r="R137" s="351"/>
    </row>
    <row r="138" spans="1:18" s="110" customFormat="1" ht="19.899999999999999" hidden="1" customHeight="1">
      <c r="A138" s="113"/>
      <c r="B138" s="400"/>
      <c r="C138" s="950"/>
      <c r="D138" s="951"/>
      <c r="E138" s="951"/>
      <c r="F138" s="951"/>
      <c r="G138" s="952"/>
      <c r="H138" s="406" t="s">
        <v>520</v>
      </c>
      <c r="I138" s="136" t="s">
        <v>30</v>
      </c>
      <c r="J138" s="375"/>
      <c r="K138" s="146"/>
      <c r="L138" s="146"/>
      <c r="M138" s="146"/>
      <c r="N138" s="358"/>
      <c r="P138" s="351"/>
      <c r="Q138" s="351"/>
      <c r="R138" s="351"/>
    </row>
    <row r="139" spans="1:18" s="110" customFormat="1" ht="20.25" hidden="1" customHeight="1">
      <c r="A139" s="113"/>
      <c r="B139" s="400"/>
      <c r="C139" s="950"/>
      <c r="D139" s="951"/>
      <c r="E139" s="951"/>
      <c r="F139" s="951"/>
      <c r="G139" s="952"/>
      <c r="H139" s="406" t="s">
        <v>521</v>
      </c>
      <c r="I139" s="136" t="s">
        <v>30</v>
      </c>
      <c r="J139" s="375"/>
      <c r="K139" s="146"/>
      <c r="L139" s="146"/>
      <c r="M139" s="146"/>
      <c r="N139" s="358"/>
      <c r="P139" s="351"/>
      <c r="Q139" s="351"/>
      <c r="R139" s="351"/>
    </row>
    <row r="140" spans="1:18" s="110" customFormat="1" ht="20.25" hidden="1" customHeight="1">
      <c r="A140" s="113"/>
      <c r="B140" s="400"/>
      <c r="C140" s="950"/>
      <c r="D140" s="951"/>
      <c r="E140" s="951"/>
      <c r="F140" s="951"/>
      <c r="G140" s="952"/>
      <c r="H140" s="406" t="s">
        <v>522</v>
      </c>
      <c r="I140" s="136" t="s">
        <v>30</v>
      </c>
      <c r="J140" s="375"/>
      <c r="K140" s="146"/>
      <c r="L140" s="146"/>
      <c r="M140" s="146"/>
      <c r="N140" s="358"/>
      <c r="P140" s="351"/>
      <c r="Q140" s="351"/>
      <c r="R140" s="351"/>
    </row>
    <row r="141" spans="1:18" s="110" customFormat="1" ht="20.25" hidden="1" customHeight="1">
      <c r="A141" s="113"/>
      <c r="B141" s="400"/>
      <c r="C141" s="950"/>
      <c r="D141" s="951"/>
      <c r="E141" s="951"/>
      <c r="F141" s="951"/>
      <c r="G141" s="952"/>
      <c r="H141" s="406" t="s">
        <v>523</v>
      </c>
      <c r="I141" s="136" t="s">
        <v>30</v>
      </c>
      <c r="J141" s="375"/>
      <c r="K141" s="146"/>
      <c r="L141" s="146"/>
      <c r="M141" s="146"/>
      <c r="N141" s="358"/>
      <c r="P141" s="351"/>
      <c r="Q141" s="351"/>
      <c r="R141" s="351"/>
    </row>
    <row r="142" spans="1:18" s="110" customFormat="1" ht="20.25" hidden="1" customHeight="1">
      <c r="A142" s="113"/>
      <c r="B142" s="400"/>
      <c r="C142" s="950"/>
      <c r="D142" s="951"/>
      <c r="E142" s="951"/>
      <c r="F142" s="951"/>
      <c r="G142" s="952"/>
      <c r="H142" s="374"/>
      <c r="I142" s="136" t="s">
        <v>30</v>
      </c>
      <c r="J142" s="375"/>
      <c r="K142" s="146"/>
      <c r="L142" s="146"/>
      <c r="M142" s="146"/>
      <c r="N142" s="358"/>
      <c r="P142" s="351"/>
      <c r="Q142" s="351"/>
      <c r="R142" s="351"/>
    </row>
    <row r="143" spans="1:18" s="110" customFormat="1" ht="20.25" hidden="1" customHeight="1">
      <c r="A143" s="113"/>
      <c r="B143" s="400"/>
      <c r="C143" s="950"/>
      <c r="D143" s="951"/>
      <c r="E143" s="951"/>
      <c r="F143" s="951"/>
      <c r="G143" s="952"/>
      <c r="H143" s="374"/>
      <c r="I143" s="136" t="s">
        <v>30</v>
      </c>
      <c r="J143" s="375"/>
      <c r="K143" s="146"/>
      <c r="L143" s="146"/>
      <c r="M143" s="146"/>
      <c r="N143" s="358"/>
      <c r="P143" s="351"/>
      <c r="Q143" s="351"/>
      <c r="R143" s="351"/>
    </row>
    <row r="144" spans="1:18" s="110" customFormat="1" ht="20.25" hidden="1">
      <c r="A144" s="113"/>
      <c r="B144" s="400"/>
      <c r="C144" s="950"/>
      <c r="D144" s="951"/>
      <c r="E144" s="951"/>
      <c r="F144" s="951"/>
      <c r="G144" s="952"/>
      <c r="H144" s="374"/>
      <c r="I144" s="136" t="s">
        <v>30</v>
      </c>
      <c r="J144" s="375"/>
      <c r="K144" s="146"/>
      <c r="L144" s="146"/>
      <c r="M144" s="146"/>
      <c r="N144" s="358"/>
      <c r="P144" s="351"/>
      <c r="Q144" s="351"/>
      <c r="R144" s="351"/>
    </row>
    <row r="145" spans="1:18" s="110" customFormat="1" ht="20.25" hidden="1">
      <c r="A145" s="113"/>
      <c r="B145" s="600" t="s">
        <v>250</v>
      </c>
      <c r="C145" s="1082" t="s">
        <v>439</v>
      </c>
      <c r="D145" s="1082"/>
      <c r="E145" s="1082"/>
      <c r="F145" s="1082"/>
      <c r="G145" s="1082"/>
      <c r="H145" s="601">
        <v>26430</v>
      </c>
      <c r="I145" s="136" t="s">
        <v>30</v>
      </c>
      <c r="J145" s="409" t="s">
        <v>30</v>
      </c>
      <c r="K145" s="602"/>
      <c r="L145" s="602"/>
      <c r="M145" s="602"/>
      <c r="N145" s="603"/>
      <c r="O145" s="110" t="s">
        <v>646</v>
      </c>
      <c r="P145" s="569">
        <f>K145-'ПЕЧАТЬ СВОД'!L47</f>
        <v>0</v>
      </c>
      <c r="Q145" s="569">
        <f>L145-ПРОВЕРКА!I9</f>
        <v>0</v>
      </c>
      <c r="R145" s="569">
        <f>M145-ПРОВЕРКА!J9</f>
        <v>0</v>
      </c>
    </row>
    <row r="146" spans="1:18" s="376" customFormat="1" ht="20.25" hidden="1">
      <c r="A146" s="372"/>
      <c r="B146" s="413"/>
      <c r="C146" s="947" t="s">
        <v>427</v>
      </c>
      <c r="D146" s="948"/>
      <c r="E146" s="948"/>
      <c r="F146" s="948"/>
      <c r="G146" s="949"/>
      <c r="H146" s="406" t="s">
        <v>432</v>
      </c>
      <c r="I146" s="409" t="s">
        <v>30</v>
      </c>
      <c r="J146" s="408"/>
      <c r="K146" s="411"/>
      <c r="L146" s="411"/>
      <c r="M146" s="411"/>
      <c r="N146" s="412"/>
      <c r="P146" s="380"/>
      <c r="Q146" s="380"/>
      <c r="R146" s="380"/>
    </row>
    <row r="147" spans="1:18" s="376" customFormat="1" ht="21.75" hidden="1" customHeight="1">
      <c r="A147" s="372"/>
      <c r="B147" s="413"/>
      <c r="C147" s="947"/>
      <c r="D147" s="948"/>
      <c r="E147" s="948"/>
      <c r="F147" s="948"/>
      <c r="G147" s="949"/>
      <c r="H147" s="406" t="s">
        <v>462</v>
      </c>
      <c r="I147" s="409" t="s">
        <v>30</v>
      </c>
      <c r="J147" s="408"/>
      <c r="K147" s="411"/>
      <c r="L147" s="411"/>
      <c r="M147" s="411"/>
      <c r="N147" s="412"/>
      <c r="P147" s="377"/>
      <c r="Q147" s="378"/>
      <c r="R147" s="379"/>
    </row>
    <row r="148" spans="1:18" s="376" customFormat="1" ht="20.25" hidden="1" customHeight="1">
      <c r="A148" s="372"/>
      <c r="B148" s="413"/>
      <c r="C148" s="947"/>
      <c r="D148" s="948"/>
      <c r="E148" s="948"/>
      <c r="F148" s="948"/>
      <c r="G148" s="949"/>
      <c r="H148" s="406" t="s">
        <v>463</v>
      </c>
      <c r="I148" s="409" t="s">
        <v>30</v>
      </c>
      <c r="J148" s="408"/>
      <c r="K148" s="411"/>
      <c r="L148" s="411"/>
      <c r="M148" s="411"/>
      <c r="N148" s="412"/>
      <c r="P148" s="377"/>
      <c r="Q148" s="378"/>
      <c r="R148" s="379"/>
    </row>
    <row r="149" spans="1:18" s="376" customFormat="1" ht="20.25" hidden="1" customHeight="1">
      <c r="A149" s="372"/>
      <c r="B149" s="413"/>
      <c r="C149" s="947"/>
      <c r="D149" s="948"/>
      <c r="E149" s="948"/>
      <c r="F149" s="948"/>
      <c r="G149" s="949"/>
      <c r="H149" s="406" t="s">
        <v>464</v>
      </c>
      <c r="I149" s="409" t="s">
        <v>30</v>
      </c>
      <c r="J149" s="408"/>
      <c r="K149" s="411"/>
      <c r="L149" s="411"/>
      <c r="M149" s="411"/>
      <c r="N149" s="412"/>
      <c r="P149" s="377"/>
      <c r="Q149" s="378"/>
      <c r="R149" s="379"/>
    </row>
    <row r="150" spans="1:18" s="376" customFormat="1" ht="20.25" hidden="1" customHeight="1">
      <c r="A150" s="372"/>
      <c r="B150" s="413"/>
      <c r="C150" s="947"/>
      <c r="D150" s="948"/>
      <c r="E150" s="948"/>
      <c r="F150" s="948"/>
      <c r="G150" s="949"/>
      <c r="H150" s="406" t="s">
        <v>465</v>
      </c>
      <c r="I150" s="409" t="s">
        <v>30</v>
      </c>
      <c r="J150" s="408"/>
      <c r="K150" s="411"/>
      <c r="L150" s="411"/>
      <c r="M150" s="411"/>
      <c r="N150" s="412"/>
      <c r="P150" s="377"/>
      <c r="Q150" s="378"/>
      <c r="R150" s="379"/>
    </row>
    <row r="151" spans="1:18" s="376" customFormat="1" ht="20.25" hidden="1" customHeight="1">
      <c r="A151" s="372"/>
      <c r="B151" s="413"/>
      <c r="C151" s="947"/>
      <c r="D151" s="948"/>
      <c r="E151" s="948"/>
      <c r="F151" s="948"/>
      <c r="G151" s="949"/>
      <c r="H151" s="414"/>
      <c r="I151" s="409" t="s">
        <v>30</v>
      </c>
      <c r="J151" s="408"/>
      <c r="K151" s="411"/>
      <c r="L151" s="411"/>
      <c r="M151" s="411"/>
      <c r="N151" s="412"/>
      <c r="P151" s="377"/>
      <c r="Q151" s="378"/>
      <c r="R151" s="379"/>
    </row>
    <row r="152" spans="1:18" s="376" customFormat="1" ht="20.25" hidden="1" customHeight="1">
      <c r="A152" s="372"/>
      <c r="B152" s="413"/>
      <c r="C152" s="947"/>
      <c r="D152" s="948"/>
      <c r="E152" s="948"/>
      <c r="F152" s="948"/>
      <c r="G152" s="949"/>
      <c r="H152" s="414"/>
      <c r="I152" s="409" t="s">
        <v>30</v>
      </c>
      <c r="J152" s="408"/>
      <c r="K152" s="411"/>
      <c r="L152" s="411"/>
      <c r="M152" s="411"/>
      <c r="N152" s="412"/>
      <c r="P152" s="377"/>
      <c r="Q152" s="378"/>
      <c r="R152" s="379"/>
    </row>
    <row r="153" spans="1:18" s="376" customFormat="1" ht="20.25" hidden="1" customHeight="1">
      <c r="A153" s="372"/>
      <c r="B153" s="413"/>
      <c r="C153" s="947"/>
      <c r="D153" s="948"/>
      <c r="E153" s="948"/>
      <c r="F153" s="948"/>
      <c r="G153" s="949"/>
      <c r="H153" s="414"/>
      <c r="I153" s="409" t="s">
        <v>30</v>
      </c>
      <c r="J153" s="408"/>
      <c r="K153" s="411"/>
      <c r="L153" s="411"/>
      <c r="M153" s="411"/>
      <c r="N153" s="412"/>
      <c r="P153" s="377"/>
      <c r="Q153" s="378"/>
      <c r="R153" s="379"/>
    </row>
    <row r="154" spans="1:18" s="376" customFormat="1" ht="20.25" hidden="1" customHeight="1">
      <c r="A154" s="372"/>
      <c r="B154" s="413"/>
      <c r="C154" s="947"/>
      <c r="D154" s="948"/>
      <c r="E154" s="948"/>
      <c r="F154" s="948"/>
      <c r="G154" s="949"/>
      <c r="H154" s="414"/>
      <c r="I154" s="409" t="s">
        <v>30</v>
      </c>
      <c r="J154" s="408"/>
      <c r="K154" s="411"/>
      <c r="L154" s="411"/>
      <c r="M154" s="411"/>
      <c r="N154" s="412"/>
      <c r="P154" s="377"/>
      <c r="Q154" s="378"/>
      <c r="R154" s="379"/>
    </row>
    <row r="155" spans="1:18" s="376" customFormat="1" ht="20.25" hidden="1" customHeight="1">
      <c r="A155" s="372"/>
      <c r="B155" s="413"/>
      <c r="C155" s="947"/>
      <c r="D155" s="948"/>
      <c r="E155" s="948"/>
      <c r="F155" s="948"/>
      <c r="G155" s="949"/>
      <c r="H155" s="414"/>
      <c r="I155" s="409" t="s">
        <v>30</v>
      </c>
      <c r="J155" s="408"/>
      <c r="K155" s="411"/>
      <c r="L155" s="411"/>
      <c r="M155" s="411"/>
      <c r="N155" s="412"/>
      <c r="P155" s="377"/>
      <c r="Q155" s="378"/>
      <c r="R155" s="379"/>
    </row>
    <row r="156" spans="1:18" s="376" customFormat="1" ht="20.25" hidden="1" customHeight="1">
      <c r="A156" s="372"/>
      <c r="B156" s="413"/>
      <c r="C156" s="947"/>
      <c r="D156" s="948"/>
      <c r="E156" s="948"/>
      <c r="F156" s="948"/>
      <c r="G156" s="949"/>
      <c r="H156" s="414"/>
      <c r="I156" s="409" t="s">
        <v>30</v>
      </c>
      <c r="J156" s="408"/>
      <c r="K156" s="411"/>
      <c r="L156" s="411"/>
      <c r="M156" s="411"/>
      <c r="N156" s="412"/>
      <c r="P156" s="377"/>
      <c r="Q156" s="378"/>
      <c r="R156" s="379"/>
    </row>
    <row r="157" spans="1:18" s="376" customFormat="1" ht="20.25" hidden="1" customHeight="1">
      <c r="A157" s="372"/>
      <c r="B157" s="413"/>
      <c r="C157" s="947"/>
      <c r="D157" s="948"/>
      <c r="E157" s="948"/>
      <c r="F157" s="948"/>
      <c r="G157" s="949"/>
      <c r="H157" s="414"/>
      <c r="I157" s="409" t="s">
        <v>30</v>
      </c>
      <c r="J157" s="408"/>
      <c r="K157" s="411"/>
      <c r="L157" s="411"/>
      <c r="M157" s="411"/>
      <c r="N157" s="412"/>
      <c r="P157" s="377"/>
      <c r="Q157" s="378"/>
      <c r="R157" s="379"/>
    </row>
    <row r="158" spans="1:18" s="376" customFormat="1" ht="20.25" hidden="1" customHeight="1">
      <c r="A158" s="372"/>
      <c r="B158" s="413"/>
      <c r="C158" s="947"/>
      <c r="D158" s="948"/>
      <c r="E158" s="948"/>
      <c r="F158" s="948"/>
      <c r="G158" s="949"/>
      <c r="H158" s="414"/>
      <c r="I158" s="409" t="s">
        <v>30</v>
      </c>
      <c r="J158" s="408"/>
      <c r="K158" s="411"/>
      <c r="L158" s="411"/>
      <c r="M158" s="411"/>
      <c r="N158" s="412"/>
      <c r="P158" s="377"/>
      <c r="Q158" s="378"/>
      <c r="R158" s="379"/>
    </row>
    <row r="159" spans="1:18" s="376" customFormat="1" ht="20.25" hidden="1" customHeight="1">
      <c r="A159" s="372"/>
      <c r="B159" s="413"/>
      <c r="C159" s="947"/>
      <c r="D159" s="948"/>
      <c r="E159" s="948"/>
      <c r="F159" s="948"/>
      <c r="G159" s="949"/>
      <c r="H159" s="414"/>
      <c r="I159" s="409" t="s">
        <v>30</v>
      </c>
      <c r="J159" s="408"/>
      <c r="K159" s="411"/>
      <c r="L159" s="411"/>
      <c r="M159" s="411"/>
      <c r="N159" s="412"/>
      <c r="P159" s="377"/>
      <c r="Q159" s="378"/>
      <c r="R159" s="379"/>
    </row>
    <row r="160" spans="1:18" s="110" customFormat="1" ht="24.6" customHeight="1">
      <c r="A160" s="113"/>
      <c r="B160" s="611" t="s">
        <v>251</v>
      </c>
      <c r="C160" s="1053" t="s">
        <v>252</v>
      </c>
      <c r="D160" s="1053"/>
      <c r="E160" s="1053"/>
      <c r="F160" s="1053"/>
      <c r="G160" s="1053"/>
      <c r="H160" s="415">
        <v>26450</v>
      </c>
      <c r="I160" s="409" t="s">
        <v>30</v>
      </c>
      <c r="J160" s="409" t="s">
        <v>30</v>
      </c>
      <c r="K160" s="416">
        <f>K161+K177</f>
        <v>84900</v>
      </c>
      <c r="L160" s="416">
        <f>L161+L177</f>
        <v>84900</v>
      </c>
      <c r="M160" s="416">
        <f>M161+M177</f>
        <v>84900</v>
      </c>
      <c r="N160" s="416">
        <f>N161+N177</f>
        <v>0</v>
      </c>
      <c r="P160" s="569">
        <f>K160-'ПЕЧАТЬ СВОД'!M47</f>
        <v>0</v>
      </c>
      <c r="Q160" s="569">
        <f>L160-ПРОВЕРКА!I11-ПРОВЕРКА!I13</f>
        <v>0</v>
      </c>
      <c r="R160" s="569">
        <f>M160-ПРОВЕРКА!J11-ПРОВЕРКА!J13</f>
        <v>0</v>
      </c>
    </row>
    <row r="161" spans="1:18" s="110" customFormat="1" ht="22.5" customHeight="1">
      <c r="A161" s="113"/>
      <c r="B161" s="596" t="s">
        <v>253</v>
      </c>
      <c r="C161" s="1039" t="s">
        <v>272</v>
      </c>
      <c r="D161" s="1040"/>
      <c r="E161" s="1040"/>
      <c r="F161" s="1040"/>
      <c r="G161" s="1041"/>
      <c r="H161" s="597">
        <v>26451</v>
      </c>
      <c r="I161" s="409" t="s">
        <v>30</v>
      </c>
      <c r="J161" s="409" t="s">
        <v>30</v>
      </c>
      <c r="K161" s="598">
        <v>84900</v>
      </c>
      <c r="L161" s="598">
        <v>84900</v>
      </c>
      <c r="M161" s="598">
        <v>84900</v>
      </c>
      <c r="N161" s="598"/>
      <c r="O161" s="110" t="s">
        <v>647</v>
      </c>
      <c r="P161" s="569">
        <f>K161-'ПЕЧАТЬ СВОД'!M47</f>
        <v>0</v>
      </c>
      <c r="Q161" s="569">
        <f>L161-ПРОВЕРКА!I11-ПРОВЕРКА!I13</f>
        <v>0</v>
      </c>
      <c r="R161" s="569">
        <f>M161-ПРОВЕРКА!J11-ПРОВЕРКА!J13</f>
        <v>0</v>
      </c>
    </row>
    <row r="162" spans="1:18" s="376" customFormat="1" ht="22.5" hidden="1" customHeight="1">
      <c r="A162" s="372"/>
      <c r="B162" s="413"/>
      <c r="C162" s="947" t="s">
        <v>427</v>
      </c>
      <c r="D162" s="948"/>
      <c r="E162" s="948"/>
      <c r="F162" s="948"/>
      <c r="G162" s="949"/>
      <c r="H162" s="406" t="s">
        <v>433</v>
      </c>
      <c r="I162" s="409" t="s">
        <v>30</v>
      </c>
      <c r="J162" s="408"/>
      <c r="K162" s="411"/>
      <c r="L162" s="411"/>
      <c r="M162" s="411"/>
      <c r="N162" s="412"/>
      <c r="P162" s="380"/>
      <c r="Q162" s="380"/>
      <c r="R162" s="380"/>
    </row>
    <row r="163" spans="1:18" s="376" customFormat="1" ht="20.25" hidden="1">
      <c r="A163" s="372"/>
      <c r="B163" s="413"/>
      <c r="C163" s="947"/>
      <c r="D163" s="948"/>
      <c r="E163" s="948"/>
      <c r="F163" s="948"/>
      <c r="G163" s="949"/>
      <c r="H163" s="406" t="s">
        <v>466</v>
      </c>
      <c r="I163" s="409" t="s">
        <v>30</v>
      </c>
      <c r="J163" s="408"/>
      <c r="K163" s="411"/>
      <c r="L163" s="411"/>
      <c r="M163" s="411"/>
      <c r="N163" s="412"/>
      <c r="P163" s="377"/>
      <c r="Q163" s="378"/>
      <c r="R163" s="379"/>
    </row>
    <row r="164" spans="1:18" s="376" customFormat="1" ht="19.899999999999999" hidden="1" customHeight="1">
      <c r="A164" s="372"/>
      <c r="B164" s="413"/>
      <c r="C164" s="947"/>
      <c r="D164" s="948"/>
      <c r="E164" s="948"/>
      <c r="F164" s="948"/>
      <c r="G164" s="949"/>
      <c r="H164" s="406" t="s">
        <v>467</v>
      </c>
      <c r="I164" s="409" t="s">
        <v>30</v>
      </c>
      <c r="J164" s="408"/>
      <c r="K164" s="411"/>
      <c r="L164" s="411"/>
      <c r="M164" s="411"/>
      <c r="N164" s="412"/>
      <c r="P164" s="377"/>
      <c r="Q164" s="378"/>
      <c r="R164" s="379"/>
    </row>
    <row r="165" spans="1:18" s="376" customFormat="1" ht="20.25" hidden="1" customHeight="1">
      <c r="A165" s="372"/>
      <c r="B165" s="413"/>
      <c r="C165" s="947"/>
      <c r="D165" s="948"/>
      <c r="E165" s="948"/>
      <c r="F165" s="948"/>
      <c r="G165" s="949"/>
      <c r="H165" s="406" t="s">
        <v>468</v>
      </c>
      <c r="I165" s="409" t="s">
        <v>30</v>
      </c>
      <c r="J165" s="408"/>
      <c r="K165" s="411"/>
      <c r="L165" s="411"/>
      <c r="M165" s="411"/>
      <c r="N165" s="412"/>
      <c r="P165" s="377"/>
      <c r="Q165" s="378"/>
      <c r="R165" s="379"/>
    </row>
    <row r="166" spans="1:18" s="376" customFormat="1" ht="20.25" hidden="1" customHeight="1">
      <c r="A166" s="372"/>
      <c r="B166" s="413"/>
      <c r="C166" s="947"/>
      <c r="D166" s="948"/>
      <c r="E166" s="948"/>
      <c r="F166" s="948"/>
      <c r="G166" s="949"/>
      <c r="H166" s="406" t="s">
        <v>469</v>
      </c>
      <c r="I166" s="409" t="s">
        <v>30</v>
      </c>
      <c r="J166" s="408"/>
      <c r="K166" s="411"/>
      <c r="L166" s="411"/>
      <c r="M166" s="411"/>
      <c r="N166" s="412"/>
      <c r="P166" s="377"/>
      <c r="Q166" s="378"/>
      <c r="R166" s="379"/>
    </row>
    <row r="167" spans="1:18" s="376" customFormat="1" ht="22.15" hidden="1" customHeight="1">
      <c r="A167" s="372"/>
      <c r="B167" s="413"/>
      <c r="C167" s="947"/>
      <c r="D167" s="948"/>
      <c r="E167" s="948"/>
      <c r="F167" s="948"/>
      <c r="G167" s="949"/>
      <c r="H167" s="406"/>
      <c r="I167" s="409" t="s">
        <v>30</v>
      </c>
      <c r="J167" s="408"/>
      <c r="K167" s="411"/>
      <c r="L167" s="411"/>
      <c r="M167" s="411"/>
      <c r="N167" s="412"/>
      <c r="P167" s="377"/>
      <c r="Q167" s="378"/>
      <c r="R167" s="379"/>
    </row>
    <row r="168" spans="1:18" s="376" customFormat="1" ht="20.25" hidden="1" customHeight="1">
      <c r="A168" s="372"/>
      <c r="B168" s="413"/>
      <c r="C168" s="947"/>
      <c r="D168" s="948"/>
      <c r="E168" s="948"/>
      <c r="F168" s="948"/>
      <c r="G168" s="949"/>
      <c r="H168" s="406"/>
      <c r="I168" s="409" t="s">
        <v>30</v>
      </c>
      <c r="J168" s="408"/>
      <c r="K168" s="411"/>
      <c r="L168" s="411"/>
      <c r="M168" s="411"/>
      <c r="N168" s="412"/>
      <c r="P168" s="377"/>
      <c r="Q168" s="378"/>
      <c r="R168" s="379"/>
    </row>
    <row r="169" spans="1:18" s="376" customFormat="1" ht="20.25" hidden="1" customHeight="1">
      <c r="A169" s="372"/>
      <c r="B169" s="413"/>
      <c r="C169" s="947"/>
      <c r="D169" s="948"/>
      <c r="E169" s="948"/>
      <c r="F169" s="948"/>
      <c r="G169" s="949"/>
      <c r="H169" s="406"/>
      <c r="I169" s="409" t="s">
        <v>30</v>
      </c>
      <c r="J169" s="408"/>
      <c r="K169" s="411"/>
      <c r="L169" s="411"/>
      <c r="M169" s="411"/>
      <c r="N169" s="412"/>
      <c r="P169" s="377"/>
      <c r="Q169" s="378"/>
      <c r="R169" s="379"/>
    </row>
    <row r="170" spans="1:18" s="376" customFormat="1" ht="20.25" hidden="1" customHeight="1">
      <c r="A170" s="372"/>
      <c r="B170" s="413"/>
      <c r="C170" s="947"/>
      <c r="D170" s="948"/>
      <c r="E170" s="948"/>
      <c r="F170" s="948"/>
      <c r="G170" s="949"/>
      <c r="H170" s="406"/>
      <c r="I170" s="409" t="s">
        <v>30</v>
      </c>
      <c r="J170" s="408"/>
      <c r="K170" s="411"/>
      <c r="L170" s="411"/>
      <c r="M170" s="411"/>
      <c r="N170" s="412"/>
      <c r="P170" s="377"/>
      <c r="Q170" s="378"/>
      <c r="R170" s="379"/>
    </row>
    <row r="171" spans="1:18" s="376" customFormat="1" ht="20.25" hidden="1" customHeight="1">
      <c r="A171" s="372"/>
      <c r="B171" s="413"/>
      <c r="C171" s="947"/>
      <c r="D171" s="948"/>
      <c r="E171" s="948"/>
      <c r="F171" s="948"/>
      <c r="G171" s="949"/>
      <c r="H171" s="406"/>
      <c r="I171" s="409" t="s">
        <v>30</v>
      </c>
      <c r="J171" s="408"/>
      <c r="K171" s="411"/>
      <c r="L171" s="411"/>
      <c r="M171" s="411"/>
      <c r="N171" s="412"/>
      <c r="P171" s="377"/>
      <c r="Q171" s="378"/>
      <c r="R171" s="379"/>
    </row>
    <row r="172" spans="1:18" s="376" customFormat="1" ht="20.25" hidden="1" customHeight="1">
      <c r="A172" s="372"/>
      <c r="B172" s="413"/>
      <c r="C172" s="947"/>
      <c r="D172" s="948"/>
      <c r="E172" s="948"/>
      <c r="F172" s="948"/>
      <c r="G172" s="949"/>
      <c r="H172" s="406"/>
      <c r="I172" s="409" t="s">
        <v>30</v>
      </c>
      <c r="J172" s="408"/>
      <c r="K172" s="411"/>
      <c r="L172" s="411"/>
      <c r="M172" s="411"/>
      <c r="N172" s="412"/>
      <c r="P172" s="377"/>
      <c r="Q172" s="378"/>
      <c r="R172" s="379"/>
    </row>
    <row r="173" spans="1:18" s="376" customFormat="1" ht="20.25" hidden="1" customHeight="1">
      <c r="A173" s="372"/>
      <c r="B173" s="413"/>
      <c r="C173" s="947"/>
      <c r="D173" s="948"/>
      <c r="E173" s="948"/>
      <c r="F173" s="948"/>
      <c r="G173" s="949"/>
      <c r="H173" s="406"/>
      <c r="I173" s="409" t="s">
        <v>30</v>
      </c>
      <c r="J173" s="408"/>
      <c r="K173" s="411"/>
      <c r="L173" s="411"/>
      <c r="M173" s="411"/>
      <c r="N173" s="412"/>
      <c r="P173" s="377"/>
      <c r="Q173" s="378"/>
      <c r="R173" s="379"/>
    </row>
    <row r="174" spans="1:18" s="376" customFormat="1" ht="20.25" hidden="1" customHeight="1">
      <c r="A174" s="372"/>
      <c r="B174" s="413"/>
      <c r="C174" s="947"/>
      <c r="D174" s="948"/>
      <c r="E174" s="948"/>
      <c r="F174" s="948"/>
      <c r="G174" s="949"/>
      <c r="H174" s="406"/>
      <c r="I174" s="409" t="s">
        <v>30</v>
      </c>
      <c r="J174" s="408"/>
      <c r="K174" s="411"/>
      <c r="L174" s="411"/>
      <c r="M174" s="411"/>
      <c r="N174" s="412"/>
      <c r="P174" s="377"/>
      <c r="Q174" s="378"/>
      <c r="R174" s="379"/>
    </row>
    <row r="175" spans="1:18" s="376" customFormat="1" ht="20.25" hidden="1" customHeight="1">
      <c r="A175" s="372"/>
      <c r="B175" s="413"/>
      <c r="C175" s="947"/>
      <c r="D175" s="948"/>
      <c r="E175" s="948"/>
      <c r="F175" s="948"/>
      <c r="G175" s="949"/>
      <c r="H175" s="406"/>
      <c r="I175" s="409" t="s">
        <v>30</v>
      </c>
      <c r="J175" s="408"/>
      <c r="K175" s="411"/>
      <c r="L175" s="411"/>
      <c r="M175" s="411"/>
      <c r="N175" s="412"/>
      <c r="P175" s="377"/>
      <c r="Q175" s="378"/>
      <c r="R175" s="379"/>
    </row>
    <row r="176" spans="1:18" s="376" customFormat="1" ht="20.25" hidden="1" customHeight="1">
      <c r="A176" s="372"/>
      <c r="B176" s="413"/>
      <c r="C176" s="947"/>
      <c r="D176" s="948"/>
      <c r="E176" s="948"/>
      <c r="F176" s="948"/>
      <c r="G176" s="949"/>
      <c r="H176" s="406"/>
      <c r="I176" s="409" t="s">
        <v>30</v>
      </c>
      <c r="J176" s="408"/>
      <c r="K176" s="411"/>
      <c r="L176" s="411"/>
      <c r="M176" s="411"/>
      <c r="N176" s="412"/>
      <c r="P176" s="377"/>
      <c r="Q176" s="378"/>
      <c r="R176" s="379"/>
    </row>
    <row r="177" spans="1:20" s="110" customFormat="1" ht="23.25" hidden="1" customHeight="1">
      <c r="A177" s="113"/>
      <c r="B177" s="607" t="s">
        <v>254</v>
      </c>
      <c r="C177" s="1042" t="s">
        <v>245</v>
      </c>
      <c r="D177" s="1043"/>
      <c r="E177" s="1043"/>
      <c r="F177" s="1043"/>
      <c r="G177" s="1044"/>
      <c r="H177" s="608">
        <v>26452</v>
      </c>
      <c r="I177" s="409" t="s">
        <v>30</v>
      </c>
      <c r="J177" s="409" t="s">
        <v>30</v>
      </c>
      <c r="K177" s="609"/>
      <c r="L177" s="609"/>
      <c r="M177" s="609"/>
      <c r="N177" s="610"/>
      <c r="O177" s="1076" t="s">
        <v>643</v>
      </c>
      <c r="P177" s="348"/>
      <c r="Q177" s="348"/>
      <c r="R177" s="348"/>
      <c r="S177" s="1076" t="s">
        <v>643</v>
      </c>
    </row>
    <row r="178" spans="1:20" s="110" customFormat="1" ht="64.900000000000006" customHeight="1">
      <c r="A178" s="113"/>
      <c r="B178" s="417" t="s">
        <v>437</v>
      </c>
      <c r="C178" s="1054" t="s">
        <v>438</v>
      </c>
      <c r="D178" s="1054"/>
      <c r="E178" s="1054"/>
      <c r="F178" s="1054"/>
      <c r="G178" s="1054"/>
      <c r="H178" s="418">
        <v>26500</v>
      </c>
      <c r="I178" s="418" t="s">
        <v>30</v>
      </c>
      <c r="J178" s="418" t="s">
        <v>30</v>
      </c>
      <c r="K178" s="419">
        <f>K179</f>
        <v>6507251.8799999999</v>
      </c>
      <c r="L178" s="419">
        <f>L180</f>
        <v>10787351</v>
      </c>
      <c r="M178" s="419">
        <f>M181</f>
        <v>10787351</v>
      </c>
      <c r="N178" s="420"/>
      <c r="O178" s="1076"/>
      <c r="P178" s="566">
        <f>K178-K114</f>
        <v>0</v>
      </c>
      <c r="Q178" s="566">
        <f>L178-L114</f>
        <v>0</v>
      </c>
      <c r="R178" s="566">
        <f>M178-M114</f>
        <v>0</v>
      </c>
      <c r="S178" s="1076"/>
      <c r="T178" s="156"/>
    </row>
    <row r="179" spans="1:20" s="376" customFormat="1" ht="22.5" customHeight="1">
      <c r="A179" s="372"/>
      <c r="B179" s="382"/>
      <c r="C179" s="943" t="s">
        <v>255</v>
      </c>
      <c r="D179" s="944"/>
      <c r="E179" s="944"/>
      <c r="F179" s="944"/>
      <c r="G179" s="945"/>
      <c r="H179" s="383">
        <v>26510</v>
      </c>
      <c r="I179" s="136">
        <f>P115</f>
        <v>2024</v>
      </c>
      <c r="J179" s="381"/>
      <c r="K179" s="147">
        <v>6507251.8799999999</v>
      </c>
      <c r="L179" s="147"/>
      <c r="M179" s="147"/>
      <c r="N179" s="148"/>
      <c r="O179" s="1076"/>
      <c r="P179" s="567">
        <f>K179-K114</f>
        <v>0</v>
      </c>
      <c r="Q179" s="567"/>
      <c r="R179" s="567"/>
      <c r="S179" s="1076"/>
      <c r="T179" s="384"/>
    </row>
    <row r="180" spans="1:20" s="376" customFormat="1" ht="22.5" customHeight="1">
      <c r="A180" s="372"/>
      <c r="B180" s="382"/>
      <c r="C180" s="943" t="s">
        <v>255</v>
      </c>
      <c r="D180" s="944"/>
      <c r="E180" s="944"/>
      <c r="F180" s="944"/>
      <c r="G180" s="945"/>
      <c r="H180" s="383">
        <v>26520</v>
      </c>
      <c r="I180" s="136">
        <f>Q115</f>
        <v>2025</v>
      </c>
      <c r="J180" s="381"/>
      <c r="K180" s="147"/>
      <c r="L180" s="147">
        <v>10787351</v>
      </c>
      <c r="M180" s="147"/>
      <c r="N180" s="148"/>
      <c r="O180" s="1076"/>
      <c r="P180" s="567"/>
      <c r="Q180" s="567">
        <f>L180-L114</f>
        <v>0</v>
      </c>
      <c r="R180" s="567"/>
      <c r="S180" s="1076"/>
      <c r="T180" s="384"/>
    </row>
    <row r="181" spans="1:20" s="376" customFormat="1" ht="22.5" customHeight="1">
      <c r="A181" s="372"/>
      <c r="B181" s="382"/>
      <c r="C181" s="943" t="s">
        <v>255</v>
      </c>
      <c r="D181" s="944"/>
      <c r="E181" s="944"/>
      <c r="F181" s="944"/>
      <c r="G181" s="945"/>
      <c r="H181" s="383">
        <v>26530</v>
      </c>
      <c r="I181" s="136">
        <f>R115</f>
        <v>2026</v>
      </c>
      <c r="J181" s="381"/>
      <c r="K181" s="147"/>
      <c r="L181" s="147"/>
      <c r="M181" s="147">
        <v>10787351</v>
      </c>
      <c r="N181" s="148"/>
      <c r="O181" s="1076"/>
      <c r="P181" s="567"/>
      <c r="Q181" s="567"/>
      <c r="R181" s="567">
        <f>M181-M114</f>
        <v>0</v>
      </c>
      <c r="S181" s="1076"/>
      <c r="T181" s="384"/>
    </row>
    <row r="182" spans="1:20" s="110" customFormat="1" ht="45" hidden="1" customHeight="1">
      <c r="A182" s="113"/>
      <c r="B182" s="131" t="s">
        <v>256</v>
      </c>
      <c r="C182" s="988" t="s">
        <v>259</v>
      </c>
      <c r="D182" s="988"/>
      <c r="E182" s="988"/>
      <c r="F182" s="988"/>
      <c r="G182" s="988"/>
      <c r="H182" s="132">
        <v>26600</v>
      </c>
      <c r="I182" s="132" t="s">
        <v>30</v>
      </c>
      <c r="J182" s="132" t="s">
        <v>30</v>
      </c>
      <c r="K182" s="133">
        <f>K183</f>
        <v>0</v>
      </c>
      <c r="L182" s="133">
        <f>L184</f>
        <v>0</v>
      </c>
      <c r="M182" s="133">
        <f>M185</f>
        <v>0</v>
      </c>
      <c r="N182" s="149"/>
      <c r="P182" s="348"/>
      <c r="Q182" s="348"/>
      <c r="R182" s="348"/>
    </row>
    <row r="183" spans="1:20" s="110" customFormat="1" ht="21" hidden="1" customHeight="1">
      <c r="A183" s="113"/>
      <c r="B183" s="140"/>
      <c r="C183" s="946" t="s">
        <v>255</v>
      </c>
      <c r="D183" s="946"/>
      <c r="E183" s="946"/>
      <c r="F183" s="946"/>
      <c r="G183" s="946"/>
      <c r="H183" s="138">
        <v>26610</v>
      </c>
      <c r="I183" s="136">
        <f>P115</f>
        <v>2024</v>
      </c>
      <c r="J183" s="381"/>
      <c r="K183" s="147"/>
      <c r="L183" s="139"/>
      <c r="M183" s="139"/>
      <c r="N183" s="148"/>
      <c r="P183" s="348"/>
      <c r="Q183" s="348"/>
      <c r="R183" s="348"/>
    </row>
    <row r="184" spans="1:20" s="110" customFormat="1" ht="20.25" hidden="1">
      <c r="A184" s="113"/>
      <c r="B184" s="140"/>
      <c r="C184" s="946" t="s">
        <v>255</v>
      </c>
      <c r="D184" s="946"/>
      <c r="E184" s="946"/>
      <c r="F184" s="946"/>
      <c r="G184" s="946"/>
      <c r="H184" s="138">
        <v>26620</v>
      </c>
      <c r="I184" s="136">
        <f>Q115</f>
        <v>2025</v>
      </c>
      <c r="J184" s="381"/>
      <c r="K184" s="139"/>
      <c r="L184" s="147"/>
      <c r="M184" s="139"/>
      <c r="N184" s="148"/>
      <c r="P184" s="348"/>
      <c r="Q184" s="348"/>
      <c r="R184" s="348"/>
    </row>
    <row r="185" spans="1:20" s="110" customFormat="1" ht="20.25" hidden="1">
      <c r="A185" s="113"/>
      <c r="B185" s="140"/>
      <c r="C185" s="946" t="s">
        <v>255</v>
      </c>
      <c r="D185" s="946"/>
      <c r="E185" s="946"/>
      <c r="F185" s="946"/>
      <c r="G185" s="946"/>
      <c r="H185" s="138">
        <v>26630</v>
      </c>
      <c r="I185" s="136">
        <f>R115</f>
        <v>2026</v>
      </c>
      <c r="J185" s="381"/>
      <c r="K185" s="139"/>
      <c r="L185" s="139"/>
      <c r="M185" s="147"/>
      <c r="N185" s="148"/>
      <c r="P185" s="348"/>
      <c r="Q185" s="348"/>
      <c r="R185" s="348"/>
    </row>
    <row r="186" spans="1:20" s="150" customFormat="1" ht="16.5" customHeight="1">
      <c r="B186" s="182"/>
      <c r="C186" s="183"/>
      <c r="D186" s="183"/>
      <c r="E186" s="183"/>
      <c r="F186" s="151"/>
      <c r="G186" s="151"/>
      <c r="H186" s="152"/>
      <c r="I186" s="152"/>
      <c r="J186" s="152"/>
      <c r="K186" s="154"/>
      <c r="N186" s="153"/>
      <c r="P186" s="163"/>
      <c r="Q186" s="163"/>
      <c r="R186" s="163"/>
      <c r="S186" s="110"/>
    </row>
    <row r="187" spans="1:20" s="182" customFormat="1" ht="17.25" customHeight="1">
      <c r="B187" s="1051" t="s">
        <v>913</v>
      </c>
      <c r="C187" s="1051"/>
      <c r="D187" s="1051"/>
      <c r="E187" s="1051"/>
      <c r="F187" s="1051"/>
      <c r="G187" s="1051"/>
      <c r="H187" s="1051"/>
      <c r="I187" s="1051"/>
      <c r="J187" s="1051"/>
      <c r="K187" s="1051"/>
      <c r="L187" s="578"/>
      <c r="M187" s="578"/>
      <c r="N187" s="579"/>
      <c r="O187" s="939" t="s">
        <v>654</v>
      </c>
    </row>
    <row r="188" spans="1:20" s="182" customFormat="1" ht="15" customHeight="1">
      <c r="B188" s="580"/>
      <c r="C188" s="581"/>
      <c r="D188" s="581"/>
      <c r="E188" s="581"/>
      <c r="F188" s="582"/>
      <c r="G188" s="582"/>
      <c r="H188" s="578"/>
      <c r="I188" s="578"/>
      <c r="J188" s="578"/>
      <c r="K188" s="578"/>
      <c r="L188" s="578"/>
      <c r="M188" s="578"/>
      <c r="N188" s="579"/>
      <c r="O188" s="939"/>
    </row>
    <row r="189" spans="1:20" s="182" customFormat="1" ht="21" customHeight="1">
      <c r="B189" s="1051" t="s">
        <v>914</v>
      </c>
      <c r="C189" s="1051"/>
      <c r="D189" s="1051"/>
      <c r="E189" s="1051"/>
      <c r="F189" s="1051"/>
      <c r="G189" s="583"/>
      <c r="H189" s="578"/>
      <c r="I189" s="578"/>
      <c r="J189" s="987"/>
      <c r="K189" s="987"/>
      <c r="L189" s="578"/>
      <c r="M189" s="578"/>
      <c r="N189" s="579"/>
      <c r="O189" s="939"/>
    </row>
    <row r="190" spans="1:20" s="150" customFormat="1" ht="23.45" customHeight="1">
      <c r="B190" s="1052" t="str">
        <f>L5</f>
        <v xml:space="preserve">"27" декабря 2023 г.                                                                                    </v>
      </c>
      <c r="C190" s="1052"/>
      <c r="D190" s="1052"/>
      <c r="E190" s="584"/>
      <c r="F190" s="585"/>
      <c r="G190" s="586"/>
      <c r="H190" s="587"/>
      <c r="I190" s="587"/>
      <c r="J190" s="588"/>
      <c r="K190" s="588"/>
      <c r="L190" s="589"/>
      <c r="M190" s="589"/>
      <c r="N190" s="590"/>
      <c r="O190" s="589"/>
    </row>
    <row r="191" spans="1:20" s="155" customFormat="1" ht="11.25" customHeight="1">
      <c r="B191" s="187" t="s">
        <v>257</v>
      </c>
      <c r="C191" s="188"/>
      <c r="D191" s="188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9"/>
      <c r="P191" s="164"/>
      <c r="Q191" s="164"/>
      <c r="R191" s="164"/>
      <c r="S191" s="164"/>
    </row>
    <row r="192" spans="1:20" ht="20.25">
      <c r="B192" s="1087" t="s">
        <v>270</v>
      </c>
      <c r="C192" s="1087"/>
      <c r="D192" s="1087"/>
      <c r="E192" s="1087"/>
      <c r="F192" s="1087"/>
      <c r="G192" s="1087"/>
      <c r="H192" s="1087"/>
      <c r="I192" s="1087"/>
      <c r="J192" s="1087"/>
      <c r="K192" s="1087"/>
      <c r="L192" s="1087"/>
      <c r="M192" s="1087"/>
      <c r="N192" s="1087"/>
      <c r="O192" s="1087"/>
    </row>
    <row r="193" spans="2:19" ht="20.25">
      <c r="B193" s="191"/>
      <c r="C193" s="191"/>
      <c r="D193" s="191"/>
      <c r="E193" s="191"/>
      <c r="F193" s="191"/>
      <c r="G193" s="191"/>
      <c r="H193" s="191"/>
      <c r="I193" s="355"/>
      <c r="J193" s="191"/>
      <c r="K193" s="191"/>
      <c r="L193" s="191"/>
      <c r="M193" s="191"/>
      <c r="N193" s="191"/>
      <c r="O193" s="191"/>
    </row>
    <row r="194" spans="2:19" ht="20.25">
      <c r="B194" s="191"/>
      <c r="C194" s="1081" t="s">
        <v>274</v>
      </c>
      <c r="D194" s="1081"/>
      <c r="E194" s="1081"/>
      <c r="F194" s="1081"/>
      <c r="G194" s="1081"/>
      <c r="H194" s="1081"/>
      <c r="I194" s="1081"/>
      <c r="J194" s="1081"/>
      <c r="K194" s="1081"/>
      <c r="L194" s="1081"/>
      <c r="M194" s="1081"/>
      <c r="N194" s="191"/>
      <c r="O194" s="191"/>
    </row>
    <row r="195" spans="2:19" ht="20.25">
      <c r="B195" s="165"/>
      <c r="C195" s="1088" t="s">
        <v>784</v>
      </c>
      <c r="D195" s="1088"/>
      <c r="E195" s="1088"/>
      <c r="F195" s="1088"/>
      <c r="G195" s="1088"/>
      <c r="H195" s="1088"/>
      <c r="I195" s="1088"/>
      <c r="J195" s="1088"/>
      <c r="K195" s="1088"/>
      <c r="L195" s="1088"/>
      <c r="M195" s="1088"/>
      <c r="N195" s="1088"/>
      <c r="O195" s="165"/>
    </row>
    <row r="196" spans="2:19" ht="20.25">
      <c r="B196" s="165"/>
      <c r="C196" s="1069" t="str">
        <f>E12</f>
        <v>Муниципальное бюджетное общеобразовательное учреждение «Средняя общеобразовательная школа с.Борисовка» Уссурийского городского округа</v>
      </c>
      <c r="D196" s="1069"/>
      <c r="E196" s="1069"/>
      <c r="F196" s="1069"/>
      <c r="G196" s="1069"/>
      <c r="H196" s="1069"/>
      <c r="I196" s="1069"/>
      <c r="J196" s="1069"/>
      <c r="K196" s="1069"/>
      <c r="L196" s="1069"/>
      <c r="M196" s="1069"/>
      <c r="N196" s="166"/>
      <c r="O196" s="165"/>
    </row>
    <row r="197" spans="2:19" ht="20.25">
      <c r="B197" s="165"/>
      <c r="C197" s="1070"/>
      <c r="D197" s="1070"/>
      <c r="E197" s="1070"/>
      <c r="F197" s="1070"/>
      <c r="G197" s="1070"/>
      <c r="H197" s="1070"/>
      <c r="I197" s="1070"/>
      <c r="J197" s="1070"/>
      <c r="K197" s="1070"/>
      <c r="L197" s="1070"/>
      <c r="M197" s="1070"/>
      <c r="N197" s="166"/>
      <c r="O197" s="165"/>
    </row>
    <row r="198" spans="2:19">
      <c r="B198" s="167"/>
      <c r="C198" s="1080" t="s">
        <v>258</v>
      </c>
      <c r="D198" s="1080"/>
      <c r="E198" s="1080"/>
      <c r="F198" s="1080"/>
      <c r="G198" s="1080"/>
      <c r="H198" s="1080"/>
      <c r="I198" s="1080"/>
      <c r="J198" s="1080"/>
      <c r="K198" s="1080"/>
      <c r="L198" s="1080"/>
      <c r="M198" s="1080"/>
      <c r="N198" s="167"/>
      <c r="O198" s="167"/>
    </row>
    <row r="199" spans="2:19" ht="18" customHeight="1">
      <c r="B199" s="165"/>
      <c r="C199" s="984"/>
      <c r="D199" s="985"/>
      <c r="E199" s="985"/>
      <c r="F199" s="985"/>
      <c r="G199" s="985"/>
      <c r="H199" s="985"/>
      <c r="I199" s="985"/>
      <c r="J199" s="985"/>
      <c r="K199" s="985"/>
      <c r="L199" s="985"/>
      <c r="M199" s="985"/>
      <c r="N199" s="165"/>
      <c r="O199" s="165"/>
    </row>
    <row r="200" spans="2:19" ht="18.75">
      <c r="B200" s="165"/>
      <c r="C200" s="168" t="s">
        <v>266</v>
      </c>
      <c r="D200" s="165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</row>
    <row r="201" spans="2:19" ht="7.15" customHeight="1">
      <c r="B201" s="165"/>
      <c r="C201" s="986"/>
      <c r="D201" s="986"/>
      <c r="E201" s="986"/>
      <c r="F201" s="986"/>
      <c r="G201" s="165"/>
      <c r="H201" s="165"/>
      <c r="I201" s="165"/>
      <c r="J201" s="165"/>
      <c r="K201" s="165"/>
      <c r="L201" s="165"/>
      <c r="M201" s="165"/>
      <c r="N201" s="165"/>
      <c r="O201" s="165"/>
    </row>
    <row r="202" spans="2:19" ht="27" customHeight="1">
      <c r="B202" s="1013" t="s">
        <v>105</v>
      </c>
      <c r="C202" s="1014"/>
      <c r="D202" s="1014"/>
      <c r="E202" s="1014"/>
      <c r="F202" s="1014"/>
      <c r="G202" s="1015"/>
      <c r="H202" s="976" t="s">
        <v>177</v>
      </c>
      <c r="I202" s="352"/>
      <c r="J202" s="978" t="s">
        <v>178</v>
      </c>
      <c r="K202" s="980" t="s">
        <v>179</v>
      </c>
      <c r="L202" s="980"/>
      <c r="M202" s="980"/>
      <c r="N202" s="162"/>
      <c r="O202" s="162"/>
      <c r="R202" s="101"/>
      <c r="S202" s="101"/>
    </row>
    <row r="203" spans="2:19" ht="106.9" customHeight="1">
      <c r="B203" s="1016"/>
      <c r="C203" s="1017"/>
      <c r="D203" s="1017"/>
      <c r="E203" s="1017"/>
      <c r="F203" s="1017"/>
      <c r="G203" s="1018"/>
      <c r="H203" s="977"/>
      <c r="I203" s="353"/>
      <c r="J203" s="979"/>
      <c r="K203" s="172" t="str">
        <f>K19</f>
        <v>на 2024 г. (текущий финансовый год)</v>
      </c>
      <c r="L203" s="362" t="str">
        <f>L19</f>
        <v>на 2025 г. (первый год планового периода)</v>
      </c>
      <c r="M203" s="362" t="str">
        <f>M19</f>
        <v>на 2026 г. (второй год планового периода)</v>
      </c>
      <c r="N203" s="162"/>
      <c r="O203" s="162"/>
      <c r="R203" s="101"/>
      <c r="S203" s="101"/>
    </row>
    <row r="204" spans="2:19" ht="20.25" customHeight="1">
      <c r="B204" s="1064" t="s">
        <v>184</v>
      </c>
      <c r="C204" s="1065"/>
      <c r="D204" s="1065"/>
      <c r="E204" s="1065"/>
      <c r="F204" s="1065"/>
      <c r="G204" s="1066"/>
      <c r="H204" s="185">
        <v>1000</v>
      </c>
      <c r="I204" s="185"/>
      <c r="J204" s="185" t="s">
        <v>30</v>
      </c>
      <c r="K204" s="194">
        <f t="shared" ref="K204:M205" si="1">K23</f>
        <v>43818465.899999999</v>
      </c>
      <c r="L204" s="194">
        <f t="shared" si="1"/>
        <v>43717933.899999999</v>
      </c>
      <c r="M204" s="194">
        <f t="shared" si="1"/>
        <v>43717933.899999999</v>
      </c>
      <c r="N204" s="162"/>
      <c r="O204" s="162"/>
      <c r="R204" s="101"/>
      <c r="S204" s="101"/>
    </row>
    <row r="205" spans="2:19" ht="38.450000000000003" customHeight="1">
      <c r="B205" s="1067" t="s">
        <v>277</v>
      </c>
      <c r="C205" s="1067"/>
      <c r="D205" s="1067"/>
      <c r="E205" s="1067"/>
      <c r="F205" s="1067"/>
      <c r="G205" s="1067"/>
      <c r="H205" s="184">
        <v>1100</v>
      </c>
      <c r="I205" s="184"/>
      <c r="J205" s="184">
        <v>120</v>
      </c>
      <c r="K205" s="195">
        <f t="shared" si="1"/>
        <v>0</v>
      </c>
      <c r="L205" s="195">
        <f t="shared" si="1"/>
        <v>0</v>
      </c>
      <c r="M205" s="195">
        <f t="shared" si="1"/>
        <v>0</v>
      </c>
      <c r="N205" s="162"/>
      <c r="O205" s="162"/>
      <c r="R205" s="101"/>
      <c r="S205" s="101"/>
    </row>
    <row r="206" spans="2:19" ht="29.45" customHeight="1">
      <c r="B206" s="1067" t="s">
        <v>186</v>
      </c>
      <c r="C206" s="1067"/>
      <c r="D206" s="1067"/>
      <c r="E206" s="1067"/>
      <c r="F206" s="1067"/>
      <c r="G206" s="1067"/>
      <c r="H206" s="184">
        <v>1200</v>
      </c>
      <c r="I206" s="184"/>
      <c r="J206" s="184">
        <v>130</v>
      </c>
      <c r="K206" s="195">
        <f t="shared" ref="K206:M208" si="2">K26</f>
        <v>37592211</v>
      </c>
      <c r="L206" s="195">
        <f t="shared" si="2"/>
        <v>37592211</v>
      </c>
      <c r="M206" s="195">
        <f t="shared" si="2"/>
        <v>37592211</v>
      </c>
      <c r="N206" s="162"/>
      <c r="O206" s="162"/>
      <c r="R206" s="101"/>
      <c r="S206" s="101"/>
    </row>
    <row r="207" spans="2:19" ht="30" customHeight="1">
      <c r="B207" s="1067" t="s">
        <v>276</v>
      </c>
      <c r="C207" s="1067"/>
      <c r="D207" s="1067"/>
      <c r="E207" s="1067"/>
      <c r="F207" s="1067"/>
      <c r="G207" s="1067"/>
      <c r="H207" s="184">
        <v>1210</v>
      </c>
      <c r="I207" s="184"/>
      <c r="J207" s="184">
        <v>130</v>
      </c>
      <c r="K207" s="195">
        <f t="shared" si="2"/>
        <v>37442211</v>
      </c>
      <c r="L207" s="195">
        <f t="shared" si="2"/>
        <v>37442211</v>
      </c>
      <c r="M207" s="195">
        <f t="shared" si="2"/>
        <v>37442211</v>
      </c>
      <c r="N207" s="162"/>
      <c r="O207" s="162"/>
      <c r="R207" s="101"/>
      <c r="S207" s="101"/>
    </row>
    <row r="208" spans="2:19" ht="29.45" customHeight="1">
      <c r="B208" s="1067" t="s">
        <v>188</v>
      </c>
      <c r="C208" s="1067"/>
      <c r="D208" s="1067"/>
      <c r="E208" s="1067"/>
      <c r="F208" s="1067"/>
      <c r="G208" s="1067"/>
      <c r="H208" s="184">
        <v>1300</v>
      </c>
      <c r="I208" s="184"/>
      <c r="J208" s="184">
        <v>140</v>
      </c>
      <c r="K208" s="195">
        <f t="shared" si="2"/>
        <v>0</v>
      </c>
      <c r="L208" s="195">
        <f t="shared" si="2"/>
        <v>0</v>
      </c>
      <c r="M208" s="195">
        <f t="shared" si="2"/>
        <v>0</v>
      </c>
      <c r="N208" s="162"/>
      <c r="O208" s="162"/>
      <c r="R208" s="101"/>
      <c r="S208" s="101"/>
    </row>
    <row r="209" spans="2:19" ht="29.45" customHeight="1">
      <c r="B209" s="1067" t="s">
        <v>189</v>
      </c>
      <c r="C209" s="1067"/>
      <c r="D209" s="1067"/>
      <c r="E209" s="1067"/>
      <c r="F209" s="1067"/>
      <c r="G209" s="1067"/>
      <c r="H209" s="184">
        <v>1400</v>
      </c>
      <c r="I209" s="184"/>
      <c r="J209" s="184">
        <v>150</v>
      </c>
      <c r="K209" s="195">
        <f t="shared" ref="K209:M211" si="3">K30</f>
        <v>6226254.9000000004</v>
      </c>
      <c r="L209" s="195">
        <f t="shared" si="3"/>
        <v>6125722.9000000004</v>
      </c>
      <c r="M209" s="195">
        <f t="shared" si="3"/>
        <v>6125722.9000000004</v>
      </c>
      <c r="N209" s="162"/>
      <c r="O209" s="162"/>
      <c r="R209" s="101"/>
      <c r="S209" s="101"/>
    </row>
    <row r="210" spans="2:19" s="162" customFormat="1" ht="31.15" customHeight="1">
      <c r="B210" s="1034" t="s">
        <v>275</v>
      </c>
      <c r="C210" s="1034"/>
      <c r="D210" s="1034"/>
      <c r="E210" s="1034"/>
      <c r="F210" s="1034"/>
      <c r="G210" s="1034"/>
      <c r="H210" s="404">
        <v>1410</v>
      </c>
      <c r="I210" s="404"/>
      <c r="J210" s="404">
        <v>150</v>
      </c>
      <c r="K210" s="405">
        <f t="shared" si="3"/>
        <v>6226254.9000000004</v>
      </c>
      <c r="L210" s="405">
        <f t="shared" si="3"/>
        <v>6125722.9000000004</v>
      </c>
      <c r="M210" s="405">
        <f t="shared" si="3"/>
        <v>6125722.9000000004</v>
      </c>
    </row>
    <row r="211" spans="2:19" s="162" customFormat="1" ht="29.45" customHeight="1">
      <c r="B211" s="1035" t="s">
        <v>192</v>
      </c>
      <c r="C211" s="1036"/>
      <c r="D211" s="1036"/>
      <c r="E211" s="1036"/>
      <c r="F211" s="1036"/>
      <c r="G211" s="1037"/>
      <c r="H211" s="404">
        <v>1420</v>
      </c>
      <c r="I211" s="404"/>
      <c r="J211" s="404">
        <v>150</v>
      </c>
      <c r="K211" s="405">
        <f t="shared" si="3"/>
        <v>0</v>
      </c>
      <c r="L211" s="405">
        <f t="shared" si="3"/>
        <v>0</v>
      </c>
      <c r="M211" s="405">
        <f t="shared" si="3"/>
        <v>0</v>
      </c>
    </row>
    <row r="212" spans="2:19" ht="29.45" customHeight="1">
      <c r="B212" s="1067" t="s">
        <v>190</v>
      </c>
      <c r="C212" s="1067"/>
      <c r="D212" s="1067"/>
      <c r="E212" s="1067"/>
      <c r="F212" s="1067"/>
      <c r="G212" s="1067"/>
      <c r="H212" s="184">
        <v>1500</v>
      </c>
      <c r="I212" s="184"/>
      <c r="J212" s="184">
        <v>180</v>
      </c>
      <c r="K212" s="195">
        <f>K34</f>
        <v>0</v>
      </c>
      <c r="L212" s="195">
        <f>L34</f>
        <v>0</v>
      </c>
      <c r="M212" s="195">
        <f>M34</f>
        <v>0</v>
      </c>
      <c r="N212" s="162"/>
      <c r="O212" s="162"/>
      <c r="R212" s="101"/>
      <c r="S212" s="101"/>
    </row>
    <row r="213" spans="2:19" ht="29.45" customHeight="1">
      <c r="B213" s="1067" t="s">
        <v>193</v>
      </c>
      <c r="C213" s="1067"/>
      <c r="D213" s="1067"/>
      <c r="E213" s="1067"/>
      <c r="F213" s="1067"/>
      <c r="G213" s="1067"/>
      <c r="H213" s="184">
        <v>1900</v>
      </c>
      <c r="I213" s="184"/>
      <c r="J213" s="184"/>
      <c r="K213" s="195">
        <f>K37</f>
        <v>0</v>
      </c>
      <c r="L213" s="195">
        <f>L37</f>
        <v>0</v>
      </c>
      <c r="M213" s="195">
        <f>M37</f>
        <v>0</v>
      </c>
      <c r="N213" s="162"/>
      <c r="O213" s="162"/>
      <c r="R213" s="101"/>
      <c r="S213" s="101"/>
    </row>
    <row r="214" spans="2:19" ht="29.45" customHeight="1">
      <c r="B214" s="1067" t="s">
        <v>194</v>
      </c>
      <c r="C214" s="1067"/>
      <c r="D214" s="1067"/>
      <c r="E214" s="1067"/>
      <c r="F214" s="1067"/>
      <c r="G214" s="1067"/>
      <c r="H214" s="184">
        <v>1980</v>
      </c>
      <c r="I214" s="184"/>
      <c r="J214" s="184" t="s">
        <v>30</v>
      </c>
      <c r="K214" s="195">
        <f t="shared" ref="K214:M216" si="4">K39</f>
        <v>0</v>
      </c>
      <c r="L214" s="195">
        <f t="shared" si="4"/>
        <v>0</v>
      </c>
      <c r="M214" s="195">
        <f t="shared" si="4"/>
        <v>0</v>
      </c>
      <c r="N214" s="162"/>
      <c r="O214" s="162"/>
      <c r="R214" s="101"/>
      <c r="S214" s="101"/>
    </row>
    <row r="215" spans="2:19" ht="38.25" customHeight="1">
      <c r="B215" s="1067" t="s">
        <v>278</v>
      </c>
      <c r="C215" s="1067"/>
      <c r="D215" s="1067"/>
      <c r="E215" s="1067"/>
      <c r="F215" s="1067"/>
      <c r="G215" s="1067"/>
      <c r="H215" s="184">
        <v>1981</v>
      </c>
      <c r="I215" s="184"/>
      <c r="J215" s="184">
        <v>510</v>
      </c>
      <c r="K215" s="195">
        <f t="shared" si="4"/>
        <v>0</v>
      </c>
      <c r="L215" s="195">
        <f t="shared" si="4"/>
        <v>0</v>
      </c>
      <c r="M215" s="195">
        <f t="shared" si="4"/>
        <v>0</v>
      </c>
      <c r="N215" s="162"/>
      <c r="O215" s="162"/>
      <c r="R215" s="101"/>
      <c r="S215" s="101"/>
    </row>
    <row r="216" spans="2:19" ht="29.45" customHeight="1">
      <c r="B216" s="1064" t="s">
        <v>196</v>
      </c>
      <c r="C216" s="1065"/>
      <c r="D216" s="1065"/>
      <c r="E216" s="1065"/>
      <c r="F216" s="1065"/>
      <c r="G216" s="1066"/>
      <c r="H216" s="185">
        <v>2000</v>
      </c>
      <c r="I216" s="185"/>
      <c r="J216" s="185" t="s">
        <v>30</v>
      </c>
      <c r="K216" s="194">
        <f t="shared" si="4"/>
        <v>43818465.899999999</v>
      </c>
      <c r="L216" s="194">
        <f t="shared" si="4"/>
        <v>43717933.899999999</v>
      </c>
      <c r="M216" s="194">
        <f t="shared" si="4"/>
        <v>43717933.899999999</v>
      </c>
      <c r="N216" s="162"/>
      <c r="O216" s="162"/>
      <c r="R216" s="101"/>
      <c r="S216" s="101"/>
    </row>
    <row r="217" spans="2:19" ht="19.5" hidden="1" customHeight="1">
      <c r="B217" s="165"/>
      <c r="C217" s="165"/>
      <c r="D217" s="165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</row>
    <row r="218" spans="2:19" ht="19.5" hidden="1" customHeight="1">
      <c r="B218" s="165"/>
      <c r="C218" s="169"/>
      <c r="D218" s="169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5"/>
    </row>
    <row r="219" spans="2:19" ht="20.25" customHeight="1">
      <c r="B219" s="165"/>
      <c r="C219" s="1068" t="s">
        <v>785</v>
      </c>
      <c r="D219" s="1068"/>
      <c r="E219" s="1068"/>
      <c r="F219" s="1068"/>
      <c r="G219" s="1068"/>
      <c r="H219" s="1068"/>
      <c r="I219" s="1068"/>
      <c r="J219" s="1068"/>
      <c r="K219" s="1068"/>
      <c r="L219" s="1068"/>
      <c r="M219" s="1068"/>
      <c r="N219" s="1068"/>
      <c r="O219" s="165"/>
    </row>
    <row r="220" spans="2:19" ht="20.25" customHeight="1">
      <c r="B220" s="165"/>
      <c r="C220" s="1069" t="str">
        <f>C196</f>
        <v>Муниципальное бюджетное общеобразовательное учреждение «Средняя общеобразовательная школа с.Борисовка» Уссурийского городского округа</v>
      </c>
      <c r="D220" s="1069"/>
      <c r="E220" s="1069"/>
      <c r="F220" s="1069"/>
      <c r="G220" s="1069"/>
      <c r="H220" s="1069"/>
      <c r="I220" s="1069"/>
      <c r="J220" s="1069"/>
      <c r="K220" s="1069"/>
      <c r="L220" s="1069"/>
      <c r="M220" s="1069"/>
      <c r="N220" s="166"/>
      <c r="O220" s="165"/>
    </row>
    <row r="221" spans="2:19" ht="20.25" customHeight="1">
      <c r="B221" s="165"/>
      <c r="C221" s="1070"/>
      <c r="D221" s="1070"/>
      <c r="E221" s="1070"/>
      <c r="F221" s="1070"/>
      <c r="G221" s="1070"/>
      <c r="H221" s="1070"/>
      <c r="I221" s="1070"/>
      <c r="J221" s="1070"/>
      <c r="K221" s="1070"/>
      <c r="L221" s="1070"/>
      <c r="M221" s="1070"/>
      <c r="N221" s="166"/>
      <c r="O221" s="165"/>
    </row>
    <row r="222" spans="2:19" ht="20.25" customHeight="1">
      <c r="B222" s="167"/>
      <c r="C222" s="1071" t="s">
        <v>258</v>
      </c>
      <c r="D222" s="1071"/>
      <c r="E222" s="1071"/>
      <c r="F222" s="1071"/>
      <c r="G222" s="1071"/>
      <c r="H222" s="1071"/>
      <c r="I222" s="1071"/>
      <c r="J222" s="1071"/>
      <c r="K222" s="1071"/>
      <c r="L222" s="1071"/>
      <c r="M222" s="1071"/>
      <c r="N222" s="166"/>
      <c r="O222" s="167"/>
    </row>
    <row r="223" spans="2:19" ht="20.25" customHeight="1">
      <c r="B223" s="165"/>
      <c r="C223" s="1063" t="s">
        <v>269</v>
      </c>
      <c r="D223" s="1063"/>
      <c r="E223" s="1063"/>
      <c r="F223" s="1063"/>
      <c r="G223" s="1063"/>
      <c r="H223" s="1063"/>
      <c r="I223" s="1063"/>
      <c r="J223" s="1063"/>
      <c r="K223" s="1063"/>
      <c r="L223" s="1063"/>
      <c r="M223" s="1063"/>
      <c r="N223" s="166"/>
      <c r="O223" s="165"/>
    </row>
    <row r="224" spans="2:19" ht="20.25" customHeight="1">
      <c r="B224" s="165"/>
      <c r="C224" s="1072" t="s">
        <v>267</v>
      </c>
      <c r="D224" s="1072"/>
      <c r="E224" s="1072"/>
      <c r="F224" s="1072"/>
      <c r="G224" s="1072"/>
      <c r="H224" s="1072"/>
      <c r="I224" s="1072"/>
      <c r="J224" s="1072"/>
      <c r="K224" s="1072"/>
      <c r="L224" s="1072"/>
      <c r="M224" s="1072"/>
      <c r="N224" s="166"/>
      <c r="O224" s="165"/>
    </row>
    <row r="225" spans="2:19" ht="20.25">
      <c r="B225" s="165"/>
      <c r="C225" s="1072"/>
      <c r="D225" s="1072"/>
      <c r="E225" s="1072"/>
      <c r="F225" s="1072"/>
      <c r="G225" s="1072"/>
      <c r="H225" s="1072"/>
      <c r="I225" s="1072"/>
      <c r="J225" s="1072"/>
      <c r="K225" s="1072"/>
      <c r="L225" s="1072"/>
      <c r="M225" s="1072"/>
      <c r="N225" s="166"/>
      <c r="O225" s="165"/>
    </row>
    <row r="226" spans="2:19" ht="21" hidden="1" customHeight="1">
      <c r="B226" s="165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5"/>
    </row>
    <row r="227" spans="2:19" s="155" customFormat="1" ht="20.25">
      <c r="B227" s="165"/>
      <c r="C227" s="170"/>
      <c r="D227" s="170"/>
      <c r="E227" s="170"/>
      <c r="F227" s="170"/>
      <c r="G227" s="170"/>
      <c r="H227" s="170"/>
      <c r="I227" s="170"/>
      <c r="J227" s="170"/>
      <c r="K227" s="170"/>
      <c r="L227" s="170"/>
      <c r="M227" s="170"/>
      <c r="N227" s="166"/>
      <c r="O227" s="165"/>
      <c r="P227" s="164"/>
      <c r="Q227" s="164"/>
      <c r="R227" s="164"/>
      <c r="S227" s="164"/>
    </row>
    <row r="228" spans="2:19" s="155" customFormat="1" ht="61.9" customHeight="1">
      <c r="B228" s="165"/>
      <c r="C228" s="1063" t="s">
        <v>847</v>
      </c>
      <c r="D228" s="1063"/>
      <c r="E228" s="1063"/>
      <c r="F228" s="1063"/>
      <c r="G228" s="170"/>
      <c r="H228" s="170"/>
      <c r="I228" s="170"/>
      <c r="J228" s="170"/>
      <c r="K228" s="170"/>
      <c r="L228" s="181"/>
      <c r="M228" s="170" t="s">
        <v>848</v>
      </c>
      <c r="N228" s="166"/>
      <c r="O228" s="614" t="s">
        <v>655</v>
      </c>
      <c r="P228" s="164"/>
      <c r="Q228" s="164"/>
      <c r="R228" s="164"/>
      <c r="S228" s="164"/>
    </row>
    <row r="229" spans="2:19" s="155" customFormat="1" ht="33" customHeight="1">
      <c r="B229" s="165"/>
      <c r="C229" s="170"/>
      <c r="D229" s="170"/>
      <c r="E229" s="170"/>
      <c r="F229" s="170"/>
      <c r="G229" s="170"/>
      <c r="H229" s="170"/>
      <c r="I229" s="170"/>
      <c r="J229" s="170"/>
      <c r="K229" s="170"/>
      <c r="L229" s="170"/>
      <c r="M229" s="170"/>
      <c r="N229" s="166"/>
      <c r="O229" s="165"/>
      <c r="P229" s="164"/>
      <c r="Q229" s="164"/>
      <c r="R229" s="164"/>
      <c r="S229" s="164"/>
    </row>
    <row r="230" spans="2:19" s="155" customFormat="1" ht="38.450000000000003" customHeight="1">
      <c r="B230" s="165"/>
      <c r="C230" s="1063" t="s">
        <v>674</v>
      </c>
      <c r="D230" s="1063"/>
      <c r="E230" s="1063"/>
      <c r="F230" s="1063"/>
      <c r="G230" s="170"/>
      <c r="H230" s="170"/>
      <c r="I230" s="170"/>
      <c r="J230" s="170"/>
      <c r="K230" s="170"/>
      <c r="L230" s="181"/>
      <c r="M230" s="170" t="s">
        <v>675</v>
      </c>
      <c r="N230" s="166"/>
      <c r="O230" s="614" t="s">
        <v>655</v>
      </c>
      <c r="P230" s="164"/>
      <c r="Q230" s="164"/>
      <c r="R230" s="164"/>
      <c r="S230" s="164"/>
    </row>
    <row r="231" spans="2:19" s="155" customFormat="1" ht="18.75">
      <c r="B231" s="165"/>
      <c r="C231" s="171"/>
      <c r="D231" s="171"/>
      <c r="E231" s="171"/>
      <c r="F231" s="171"/>
      <c r="G231" s="171"/>
      <c r="H231" s="171"/>
      <c r="I231" s="171"/>
      <c r="J231" s="171"/>
      <c r="K231" s="171"/>
      <c r="L231" s="171"/>
      <c r="M231" s="171"/>
      <c r="N231" s="165"/>
      <c r="O231" s="165"/>
      <c r="P231" s="164"/>
      <c r="Q231" s="164"/>
      <c r="R231" s="164"/>
      <c r="S231" s="164"/>
    </row>
    <row r="232" spans="2:19" ht="27.6" customHeight="1">
      <c r="B232" s="165"/>
      <c r="C232" s="170" t="s">
        <v>268</v>
      </c>
      <c r="D232" s="170" t="s">
        <v>571</v>
      </c>
      <c r="E232" s="171"/>
      <c r="F232" s="171"/>
      <c r="G232" s="171"/>
      <c r="H232" s="171"/>
      <c r="I232" s="171"/>
      <c r="J232" s="171"/>
      <c r="K232" s="171"/>
      <c r="L232" s="875" t="str">
        <f>L5</f>
        <v xml:space="preserve">"27" декабря 2023 г.                                                                                    </v>
      </c>
      <c r="M232" s="170"/>
      <c r="N232" s="165"/>
      <c r="O232" s="165"/>
    </row>
    <row r="233" spans="2:19" ht="18.75">
      <c r="B233" s="165"/>
      <c r="E233" s="171"/>
      <c r="F233" s="171"/>
      <c r="G233" s="171"/>
      <c r="H233" s="171"/>
      <c r="I233" s="171"/>
      <c r="J233" s="171"/>
      <c r="K233" s="171"/>
      <c r="L233" s="171"/>
      <c r="M233" s="171"/>
      <c r="N233" s="165"/>
      <c r="O233" s="165"/>
    </row>
    <row r="234" spans="2:19" ht="20.25">
      <c r="B234" s="165"/>
      <c r="C234" s="170"/>
      <c r="D234" s="170"/>
      <c r="E234" s="171"/>
      <c r="F234" s="171"/>
      <c r="G234" s="171"/>
      <c r="H234" s="171"/>
      <c r="I234" s="171"/>
      <c r="J234" s="171"/>
      <c r="K234" s="171"/>
      <c r="L234" s="171"/>
      <c r="M234" s="171"/>
      <c r="N234" s="165"/>
      <c r="O234" s="165"/>
    </row>
    <row r="235" spans="2:19" ht="21" hidden="1" customHeight="1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</row>
    <row r="251" spans="2:14" ht="18"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</row>
    <row r="252" spans="2:14" ht="18"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</row>
    <row r="253" spans="2:14" ht="18"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</row>
    <row r="254" spans="2:14" ht="18"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</row>
    <row r="255" spans="2:14" ht="18"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</row>
  </sheetData>
  <sheetProtection password="CC31" sheet="1" objects="1" scenarios="1" formatCells="0" formatColumns="0" formatRows="0"/>
  <mergeCells count="297">
    <mergeCell ref="H20:I20"/>
    <mergeCell ref="O120:O126"/>
    <mergeCell ref="S177:S181"/>
    <mergeCell ref="R26:S26"/>
    <mergeCell ref="P105:S114"/>
    <mergeCell ref="O177:O181"/>
    <mergeCell ref="O20:O22"/>
    <mergeCell ref="C196:M197"/>
    <mergeCell ref="C198:M198"/>
    <mergeCell ref="C194:M194"/>
    <mergeCell ref="C145:G145"/>
    <mergeCell ref="C120:G120"/>
    <mergeCell ref="C161:G161"/>
    <mergeCell ref="C177:G177"/>
    <mergeCell ref="P83:R83"/>
    <mergeCell ref="P87:R87"/>
    <mergeCell ref="B192:O192"/>
    <mergeCell ref="C195:N195"/>
    <mergeCell ref="C84:G84"/>
    <mergeCell ref="C85:G85"/>
    <mergeCell ref="C86:G86"/>
    <mergeCell ref="C87:G87"/>
    <mergeCell ref="C88:G88"/>
    <mergeCell ref="C114:G114"/>
    <mergeCell ref="C230:F230"/>
    <mergeCell ref="B202:G203"/>
    <mergeCell ref="B204:G204"/>
    <mergeCell ref="B205:G205"/>
    <mergeCell ref="B206:G206"/>
    <mergeCell ref="B208:G208"/>
    <mergeCell ref="B209:G209"/>
    <mergeCell ref="B212:G212"/>
    <mergeCell ref="C219:N219"/>
    <mergeCell ref="C220:M221"/>
    <mergeCell ref="C222:M222"/>
    <mergeCell ref="C223:M223"/>
    <mergeCell ref="C224:M225"/>
    <mergeCell ref="B215:G215"/>
    <mergeCell ref="B216:G216"/>
    <mergeCell ref="B207:G207"/>
    <mergeCell ref="B213:G213"/>
    <mergeCell ref="B214:G214"/>
    <mergeCell ref="C228:F228"/>
    <mergeCell ref="P19:Q19"/>
    <mergeCell ref="B189:F189"/>
    <mergeCell ref="B190:D190"/>
    <mergeCell ref="B187:K187"/>
    <mergeCell ref="C160:G160"/>
    <mergeCell ref="C162:G162"/>
    <mergeCell ref="C178:G178"/>
    <mergeCell ref="C179:G179"/>
    <mergeCell ref="C115:G115"/>
    <mergeCell ref="C116:G116"/>
    <mergeCell ref="C117:G117"/>
    <mergeCell ref="C118:G118"/>
    <mergeCell ref="C119:G119"/>
    <mergeCell ref="B60:G60"/>
    <mergeCell ref="B64:G64"/>
    <mergeCell ref="B65:G65"/>
    <mergeCell ref="B66:G66"/>
    <mergeCell ref="B67:G67"/>
    <mergeCell ref="B68:G68"/>
    <mergeCell ref="C81:M81"/>
    <mergeCell ref="B82:B83"/>
    <mergeCell ref="J82:J83"/>
    <mergeCell ref="K82:N82"/>
    <mergeCell ref="H67:I67"/>
    <mergeCell ref="H50:I50"/>
    <mergeCell ref="H51:I51"/>
    <mergeCell ref="B210:G210"/>
    <mergeCell ref="B211:G211"/>
    <mergeCell ref="I82:I83"/>
    <mergeCell ref="C89:G89"/>
    <mergeCell ref="C90:G90"/>
    <mergeCell ref="C104:G104"/>
    <mergeCell ref="H52:I52"/>
    <mergeCell ref="H54:I54"/>
    <mergeCell ref="H55:I55"/>
    <mergeCell ref="H56:I56"/>
    <mergeCell ref="H57:I57"/>
    <mergeCell ref="H58:I58"/>
    <mergeCell ref="H59:I59"/>
    <mergeCell ref="H70:I70"/>
    <mergeCell ref="B53:G53"/>
    <mergeCell ref="H53:I53"/>
    <mergeCell ref="B61:G61"/>
    <mergeCell ref="H61:I61"/>
    <mergeCell ref="B62:G62"/>
    <mergeCell ref="H62:I62"/>
    <mergeCell ref="H63:I63"/>
    <mergeCell ref="B63:G63"/>
    <mergeCell ref="B22:G22"/>
    <mergeCell ref="B37:G37"/>
    <mergeCell ref="B38:G38"/>
    <mergeCell ref="B39:G39"/>
    <mergeCell ref="B40:G40"/>
    <mergeCell ref="H18:I19"/>
    <mergeCell ref="B31:G31"/>
    <mergeCell ref="B32:G32"/>
    <mergeCell ref="C82:G83"/>
    <mergeCell ref="H82:H83"/>
    <mergeCell ref="B49:G49"/>
    <mergeCell ref="B50:G50"/>
    <mergeCell ref="B51:G51"/>
    <mergeCell ref="B52:G52"/>
    <mergeCell ref="B42:G42"/>
    <mergeCell ref="B43:G43"/>
    <mergeCell ref="B44:G44"/>
    <mergeCell ref="B45:G45"/>
    <mergeCell ref="B46:G46"/>
    <mergeCell ref="H47:I47"/>
    <mergeCell ref="H48:I48"/>
    <mergeCell ref="H49:I49"/>
    <mergeCell ref="H64:I64"/>
    <mergeCell ref="H65:I65"/>
    <mergeCell ref="B35:G35"/>
    <mergeCell ref="B36:G36"/>
    <mergeCell ref="B48:G48"/>
    <mergeCell ref="B25:G25"/>
    <mergeCell ref="B26:G26"/>
    <mergeCell ref="B47:G47"/>
    <mergeCell ref="B41:G41"/>
    <mergeCell ref="B27:G27"/>
    <mergeCell ref="B28:G28"/>
    <mergeCell ref="B29:G29"/>
    <mergeCell ref="B30:G30"/>
    <mergeCell ref="B33:G33"/>
    <mergeCell ref="B34:G34"/>
    <mergeCell ref="H22:I22"/>
    <mergeCell ref="B1:D1"/>
    <mergeCell ref="E1:F1"/>
    <mergeCell ref="E2:F2"/>
    <mergeCell ref="B3:D3"/>
    <mergeCell ref="E3:F3"/>
    <mergeCell ref="B12:D13"/>
    <mergeCell ref="E12:K13"/>
    <mergeCell ref="C14:D14"/>
    <mergeCell ref="E14:F14"/>
    <mergeCell ref="B5:D5"/>
    <mergeCell ref="B6:N6"/>
    <mergeCell ref="B9:D10"/>
    <mergeCell ref="E9:K10"/>
    <mergeCell ref="L2:L4"/>
    <mergeCell ref="C15:F15"/>
    <mergeCell ref="B16:N16"/>
    <mergeCell ref="C17:M17"/>
    <mergeCell ref="H21:I21"/>
    <mergeCell ref="B18:G19"/>
    <mergeCell ref="J18:J19"/>
    <mergeCell ref="K18:M18"/>
    <mergeCell ref="B20:G20"/>
    <mergeCell ref="B21:G21"/>
    <mergeCell ref="B23:G23"/>
    <mergeCell ref="B24:G24"/>
    <mergeCell ref="Q64:S64"/>
    <mergeCell ref="H202:H203"/>
    <mergeCell ref="J202:J203"/>
    <mergeCell ref="K202:M202"/>
    <mergeCell ref="B69:G69"/>
    <mergeCell ref="B70:G70"/>
    <mergeCell ref="B71:G71"/>
    <mergeCell ref="B72:G72"/>
    <mergeCell ref="B73:G73"/>
    <mergeCell ref="B74:G74"/>
    <mergeCell ref="C199:M199"/>
    <mergeCell ref="C201:F201"/>
    <mergeCell ref="J189:K189"/>
    <mergeCell ref="C182:G182"/>
    <mergeCell ref="C183:G183"/>
    <mergeCell ref="C134:G134"/>
    <mergeCell ref="C146:G146"/>
    <mergeCell ref="H34:I34"/>
    <mergeCell ref="H35:I35"/>
    <mergeCell ref="H36:I36"/>
    <mergeCell ref="H27:I27"/>
    <mergeCell ref="H26:I26"/>
    <mergeCell ref="H24:I24"/>
    <mergeCell ref="H23:I23"/>
    <mergeCell ref="H42:I42"/>
    <mergeCell ref="H43:I43"/>
    <mergeCell ref="H44:I44"/>
    <mergeCell ref="H45:I45"/>
    <mergeCell ref="H46:I46"/>
    <mergeCell ref="H37:I37"/>
    <mergeCell ref="H39:I39"/>
    <mergeCell ref="H40:I40"/>
    <mergeCell ref="H41:I41"/>
    <mergeCell ref="H31:I31"/>
    <mergeCell ref="H32:I32"/>
    <mergeCell ref="H33:I33"/>
    <mergeCell ref="H30:I30"/>
    <mergeCell ref="H28:I28"/>
    <mergeCell ref="H60:I60"/>
    <mergeCell ref="B54:G54"/>
    <mergeCell ref="B55:G55"/>
    <mergeCell ref="B56:G56"/>
    <mergeCell ref="B57:G57"/>
    <mergeCell ref="B58:G58"/>
    <mergeCell ref="B59:G59"/>
    <mergeCell ref="H66:I66"/>
    <mergeCell ref="B80:G80"/>
    <mergeCell ref="H73:I73"/>
    <mergeCell ref="H74:I74"/>
    <mergeCell ref="H75:I75"/>
    <mergeCell ref="H76:I76"/>
    <mergeCell ref="H77:I77"/>
    <mergeCell ref="H78:I78"/>
    <mergeCell ref="H79:I79"/>
    <mergeCell ref="B75:G75"/>
    <mergeCell ref="B76:G76"/>
    <mergeCell ref="B77:G77"/>
    <mergeCell ref="B78:G78"/>
    <mergeCell ref="B79:G79"/>
    <mergeCell ref="H68:I68"/>
    <mergeCell ref="H69:I69"/>
    <mergeCell ref="H71:I71"/>
    <mergeCell ref="H72:I72"/>
    <mergeCell ref="C91:G91"/>
    <mergeCell ref="C92:G92"/>
    <mergeCell ref="C93:G93"/>
    <mergeCell ref="C94:G94"/>
    <mergeCell ref="C95:G95"/>
    <mergeCell ref="C96:G96"/>
    <mergeCell ref="C97:G97"/>
    <mergeCell ref="C98:G98"/>
    <mergeCell ref="C99:G99"/>
    <mergeCell ref="C100:G100"/>
    <mergeCell ref="C101:G101"/>
    <mergeCell ref="C102:G102"/>
    <mergeCell ref="C103:G103"/>
    <mergeCell ref="C121:G121"/>
    <mergeCell ref="C122:G122"/>
    <mergeCell ref="C123:G123"/>
    <mergeCell ref="C124:G124"/>
    <mergeCell ref="C125:G125"/>
    <mergeCell ref="C105:G105"/>
    <mergeCell ref="C106:G106"/>
    <mergeCell ref="C107:G107"/>
    <mergeCell ref="C108:G108"/>
    <mergeCell ref="C109:G109"/>
    <mergeCell ref="C110:G110"/>
    <mergeCell ref="C111:G111"/>
    <mergeCell ref="C112:G112"/>
    <mergeCell ref="C113:G113"/>
    <mergeCell ref="C126:G126"/>
    <mergeCell ref="C127:G127"/>
    <mergeCell ref="C128:G128"/>
    <mergeCell ref="C129:G129"/>
    <mergeCell ref="C130:G130"/>
    <mergeCell ref="C131:G131"/>
    <mergeCell ref="C132:G132"/>
    <mergeCell ref="C133:G133"/>
    <mergeCell ref="C147:G147"/>
    <mergeCell ref="C135:G135"/>
    <mergeCell ref="C136:G136"/>
    <mergeCell ref="C137:G137"/>
    <mergeCell ref="C138:G138"/>
    <mergeCell ref="C139:G139"/>
    <mergeCell ref="C140:G140"/>
    <mergeCell ref="C141:G141"/>
    <mergeCell ref="C142:G142"/>
    <mergeCell ref="C143:G143"/>
    <mergeCell ref="C144:G144"/>
    <mergeCell ref="C168:G168"/>
    <mergeCell ref="C148:G148"/>
    <mergeCell ref="C149:G149"/>
    <mergeCell ref="C150:G150"/>
    <mergeCell ref="C151:G151"/>
    <mergeCell ref="C152:G152"/>
    <mergeCell ref="C153:G153"/>
    <mergeCell ref="C154:G154"/>
    <mergeCell ref="C155:G155"/>
    <mergeCell ref="C156:G156"/>
    <mergeCell ref="O187:O189"/>
    <mergeCell ref="G7:K7"/>
    <mergeCell ref="G8:K8"/>
    <mergeCell ref="Q6:R8"/>
    <mergeCell ref="C181:G181"/>
    <mergeCell ref="C184:G184"/>
    <mergeCell ref="C185:G185"/>
    <mergeCell ref="C169:G169"/>
    <mergeCell ref="C170:G170"/>
    <mergeCell ref="C171:G171"/>
    <mergeCell ref="C172:G172"/>
    <mergeCell ref="C173:G173"/>
    <mergeCell ref="C174:G174"/>
    <mergeCell ref="C175:G175"/>
    <mergeCell ref="C176:G176"/>
    <mergeCell ref="C180:G180"/>
    <mergeCell ref="C157:G157"/>
    <mergeCell ref="C158:G158"/>
    <mergeCell ref="C159:G159"/>
    <mergeCell ref="C163:G163"/>
    <mergeCell ref="C164:G164"/>
    <mergeCell ref="C165:G165"/>
    <mergeCell ref="C166:G166"/>
    <mergeCell ref="C167:G167"/>
  </mergeCells>
  <conditionalFormatting sqref="P21:S21">
    <cfRule type="cellIs" dxfId="5" priority="3" operator="lessThan">
      <formula>0</formula>
    </cfRule>
  </conditionalFormatting>
  <dataValidations count="1">
    <dataValidation type="list" allowBlank="1" showInputMessage="1" showErrorMessage="1" sqref="S9:S10 G8:K8">
      <formula1>$S$8:$S$10</formula1>
    </dataValidation>
  </dataValidations>
  <pageMargins left="0.39370078740157483" right="0.19685039370078741" top="0.98425196850393704" bottom="0.23622047244094491" header="0.94488188976377963" footer="0.15748031496062992"/>
  <pageSetup paperSize="9" scale="47" fitToHeight="0" orientation="landscape" copies="2" r:id="rId1"/>
  <rowBreaks count="3" manualBreakCount="3">
    <brk id="44" max="16383" man="1"/>
    <brk id="79" max="16383" man="1"/>
    <brk id="193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33CC"/>
  </sheetPr>
  <dimension ref="A1:AU90"/>
  <sheetViews>
    <sheetView view="pageBreakPreview" zoomScale="60" zoomScaleNormal="60" zoomScalePageLayoutView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J19" sqref="J19"/>
    </sheetView>
  </sheetViews>
  <sheetFormatPr defaultColWidth="8.85546875" defaultRowHeight="12.75"/>
  <cols>
    <col min="1" max="1" width="13.42578125" style="223" customWidth="1"/>
    <col min="2" max="2" width="12.85546875" style="223" customWidth="1"/>
    <col min="3" max="3" width="17.42578125" style="223" customWidth="1"/>
    <col min="4" max="4" width="15" style="223" customWidth="1"/>
    <col min="5" max="5" width="7" style="223" customWidth="1"/>
    <col min="6" max="6" width="8.28515625" style="223" customWidth="1"/>
    <col min="7" max="7" width="23.7109375" style="223" customWidth="1"/>
    <col min="8" max="8" width="24.28515625" style="223" customWidth="1"/>
    <col min="9" max="9" width="24" style="223" customWidth="1"/>
    <col min="10" max="10" width="24.28515625" style="223" customWidth="1"/>
    <col min="11" max="11" width="22" style="223" customWidth="1"/>
    <col min="12" max="12" width="18.28515625" style="223" customWidth="1"/>
    <col min="13" max="13" width="23.5703125" style="223" customWidth="1"/>
    <col min="14" max="14" width="12.42578125" style="223" customWidth="1"/>
    <col min="15" max="15" width="16.7109375" style="223" hidden="1" customWidth="1"/>
    <col min="16" max="16" width="15.7109375" style="223" customWidth="1"/>
    <col min="17" max="17" width="21" style="223" customWidth="1"/>
    <col min="18" max="18" width="8.85546875" style="223" customWidth="1"/>
    <col min="19" max="19" width="21.7109375" style="223" customWidth="1"/>
    <col min="20" max="21" width="21.7109375" style="223" hidden="1" customWidth="1"/>
    <col min="22" max="22" width="21.42578125" style="223" customWidth="1"/>
    <col min="23" max="24" width="21.42578125" style="223" hidden="1" customWidth="1"/>
    <col min="25" max="25" width="21.28515625" style="223" customWidth="1"/>
    <col min="26" max="27" width="21.28515625" style="223" hidden="1" customWidth="1"/>
    <col min="28" max="28" width="2.28515625" style="223" customWidth="1"/>
    <col min="29" max="29" width="21.7109375" style="223" bestFit="1" customWidth="1"/>
    <col min="30" max="31" width="21.7109375" style="223" hidden="1" customWidth="1"/>
    <col min="32" max="32" width="21.28515625" style="223" bestFit="1" customWidth="1"/>
    <col min="33" max="34" width="21.28515625" style="223" hidden="1" customWidth="1"/>
    <col min="35" max="35" width="19.85546875" style="223" bestFit="1" customWidth="1"/>
    <col min="36" max="37" width="19.85546875" style="223" hidden="1" customWidth="1"/>
    <col min="38" max="38" width="2.28515625" style="223" customWidth="1"/>
    <col min="39" max="39" width="22.28515625" style="223" customWidth="1"/>
    <col min="40" max="41" width="22.28515625" style="223" hidden="1" customWidth="1"/>
    <col min="42" max="42" width="21.28515625" style="223" bestFit="1" customWidth="1"/>
    <col min="43" max="44" width="21.28515625" style="223" hidden="1" customWidth="1"/>
    <col min="45" max="45" width="21.28515625" style="223" bestFit="1" customWidth="1"/>
    <col min="46" max="47" width="21.28515625" style="223" hidden="1" customWidth="1"/>
    <col min="48" max="16384" width="8.85546875" style="223"/>
  </cols>
  <sheetData>
    <row r="1" spans="1:47" s="219" customFormat="1" ht="23.25">
      <c r="A1" s="1099" t="s">
        <v>915</v>
      </c>
      <c r="B1" s="1099"/>
      <c r="C1" s="1099"/>
      <c r="D1" s="1099"/>
      <c r="E1" s="1099"/>
      <c r="F1" s="1099"/>
      <c r="G1" s="1099"/>
      <c r="H1" s="1099"/>
      <c r="I1" s="1099"/>
      <c r="J1" s="1099"/>
      <c r="K1" s="1099"/>
      <c r="L1" s="1099" t="str">
        <f>'ПЕЧАТЬ ПФХД'!L5</f>
        <v xml:space="preserve">"27" декабря 2023 г.                                                                                    </v>
      </c>
      <c r="M1" s="1099"/>
      <c r="N1" s="1099"/>
      <c r="P1" s="220" t="s">
        <v>293</v>
      </c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3"/>
      <c r="AD1" s="223"/>
      <c r="AE1" s="223"/>
      <c r="AF1" s="223"/>
      <c r="AG1" s="223"/>
      <c r="AH1" s="223"/>
      <c r="AI1" s="223"/>
      <c r="AJ1" s="223"/>
      <c r="AK1" s="223"/>
      <c r="AL1" s="221"/>
      <c r="AM1" s="223"/>
      <c r="AN1" s="223"/>
      <c r="AO1" s="223"/>
      <c r="AP1" s="223"/>
      <c r="AQ1" s="223"/>
      <c r="AR1" s="223"/>
    </row>
    <row r="2" spans="1:47" s="219" customFormat="1" ht="44.45" customHeight="1">
      <c r="A2" s="1112" t="str">
        <f>'ПЕЧАТЬ ПФХД'!E12</f>
        <v>Муниципальное бюджетное общеобразовательное учреждение «Средняя общеобразовательная школа с.Борисовка» Уссурийского городского округа</v>
      </c>
      <c r="B2" s="1112"/>
      <c r="C2" s="1112"/>
      <c r="D2" s="1112"/>
      <c r="E2" s="1112"/>
      <c r="F2" s="1112"/>
      <c r="G2" s="1112"/>
      <c r="H2" s="1112"/>
      <c r="I2" s="1112"/>
      <c r="J2" s="1112"/>
      <c r="K2" s="1112"/>
      <c r="L2" s="1112"/>
      <c r="M2" s="1112"/>
      <c r="N2" s="1112"/>
      <c r="P2" s="224" t="s">
        <v>294</v>
      </c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3"/>
      <c r="AD2" s="223"/>
      <c r="AE2" s="223"/>
      <c r="AF2" s="223"/>
      <c r="AG2" s="223"/>
      <c r="AH2" s="223"/>
      <c r="AI2" s="223"/>
      <c r="AJ2" s="223"/>
      <c r="AK2" s="223"/>
      <c r="AL2" s="225"/>
      <c r="AM2" s="223"/>
      <c r="AN2" s="223"/>
      <c r="AO2" s="223"/>
      <c r="AP2" s="223"/>
      <c r="AQ2" s="223"/>
      <c r="AR2" s="223"/>
    </row>
    <row r="3" spans="1:47" ht="20.25">
      <c r="A3" s="1100" t="s">
        <v>145</v>
      </c>
      <c r="B3" s="1100"/>
      <c r="C3" s="1100"/>
      <c r="D3" s="1100"/>
      <c r="E3" s="1100"/>
      <c r="F3" s="1100"/>
      <c r="G3" s="1100"/>
      <c r="H3" s="1100"/>
      <c r="I3" s="1100"/>
      <c r="J3" s="1100"/>
      <c r="K3" s="1100"/>
      <c r="L3" s="226"/>
      <c r="M3" s="226"/>
      <c r="N3" s="226"/>
      <c r="P3" s="1113" t="s">
        <v>296</v>
      </c>
      <c r="Q3" s="1113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L3" s="227"/>
    </row>
    <row r="4" spans="1:47" ht="20.25">
      <c r="A4" s="1101" t="s">
        <v>105</v>
      </c>
      <c r="B4" s="1101"/>
      <c r="C4" s="1101"/>
      <c r="D4" s="1101"/>
      <c r="E4" s="1101" t="s">
        <v>177</v>
      </c>
      <c r="F4" s="1102" t="s">
        <v>297</v>
      </c>
      <c r="G4" s="1101" t="s">
        <v>298</v>
      </c>
      <c r="H4" s="1101"/>
      <c r="I4" s="1101"/>
      <c r="J4" s="1101"/>
      <c r="K4" s="1101"/>
      <c r="L4" s="1101"/>
      <c r="M4" s="1101"/>
      <c r="N4" s="1101"/>
      <c r="P4" s="1113"/>
      <c r="Q4" s="1113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L4" s="228"/>
    </row>
    <row r="5" spans="1:47" ht="20.25">
      <c r="A5" s="1101"/>
      <c r="B5" s="1101"/>
      <c r="C5" s="1101"/>
      <c r="D5" s="1101"/>
      <c r="E5" s="1101"/>
      <c r="F5" s="1102"/>
      <c r="G5" s="1103" t="s">
        <v>299</v>
      </c>
      <c r="H5" s="1104" t="s">
        <v>300</v>
      </c>
      <c r="I5" s="1105"/>
      <c r="J5" s="1105"/>
      <c r="K5" s="1105"/>
      <c r="L5" s="1105"/>
      <c r="M5" s="1105"/>
      <c r="N5" s="1106"/>
      <c r="P5" s="1114"/>
      <c r="Q5" s="1114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L5" s="225"/>
    </row>
    <row r="6" spans="1:47" ht="64.150000000000006" customHeight="1">
      <c r="A6" s="1101"/>
      <c r="B6" s="1101"/>
      <c r="C6" s="1101"/>
      <c r="D6" s="1101"/>
      <c r="E6" s="1101"/>
      <c r="F6" s="1102"/>
      <c r="G6" s="1103"/>
      <c r="H6" s="1107" t="s">
        <v>301</v>
      </c>
      <c r="I6" s="1108"/>
      <c r="J6" s="1109"/>
      <c r="K6" s="1110" t="s">
        <v>302</v>
      </c>
      <c r="L6" s="1110" t="s">
        <v>303</v>
      </c>
      <c r="M6" s="1111" t="s">
        <v>304</v>
      </c>
      <c r="N6" s="1111"/>
      <c r="P6" s="1149" t="s">
        <v>299</v>
      </c>
      <c r="Q6" s="1115">
        <f>G9+G78-G20</f>
        <v>0</v>
      </c>
      <c r="S6" s="1098" t="s">
        <v>568</v>
      </c>
      <c r="T6" s="1098" t="s">
        <v>568</v>
      </c>
      <c r="U6" s="1098" t="s">
        <v>569</v>
      </c>
      <c r="V6" s="1098" t="s">
        <v>562</v>
      </c>
      <c r="W6" s="1098" t="s">
        <v>562</v>
      </c>
      <c r="X6" s="1098" t="s">
        <v>563</v>
      </c>
      <c r="Y6" s="1098" t="s">
        <v>565</v>
      </c>
      <c r="Z6" s="1098" t="s">
        <v>565</v>
      </c>
      <c r="AA6" s="1098" t="s">
        <v>566</v>
      </c>
      <c r="AC6" s="1098" t="s">
        <v>554</v>
      </c>
      <c r="AD6" s="1098" t="s">
        <v>554</v>
      </c>
      <c r="AE6" s="1098" t="s">
        <v>555</v>
      </c>
      <c r="AF6" s="1152" t="s">
        <v>551</v>
      </c>
      <c r="AG6" s="1152"/>
      <c r="AH6" s="1152"/>
      <c r="AI6" s="1152" t="s">
        <v>552</v>
      </c>
      <c r="AJ6" s="1152"/>
      <c r="AK6" s="1152"/>
      <c r="AM6" s="1146" t="s">
        <v>559</v>
      </c>
      <c r="AN6" s="1146" t="s">
        <v>559</v>
      </c>
      <c r="AO6" s="1146" t="s">
        <v>560</v>
      </c>
      <c r="AP6" s="1144" t="s">
        <v>556</v>
      </c>
      <c r="AQ6" s="1145"/>
      <c r="AR6" s="1145"/>
      <c r="AS6" s="1144" t="s">
        <v>557</v>
      </c>
      <c r="AT6" s="1145"/>
      <c r="AU6" s="1145"/>
    </row>
    <row r="7" spans="1:47" ht="24" customHeight="1">
      <c r="A7" s="1101"/>
      <c r="B7" s="1101"/>
      <c r="C7" s="1101"/>
      <c r="D7" s="1101"/>
      <c r="E7" s="1101"/>
      <c r="F7" s="1102"/>
      <c r="G7" s="1103"/>
      <c r="H7" s="230" t="s">
        <v>305</v>
      </c>
      <c r="I7" s="231" t="s">
        <v>139</v>
      </c>
      <c r="J7" s="231" t="s">
        <v>140</v>
      </c>
      <c r="K7" s="1110"/>
      <c r="L7" s="1110"/>
      <c r="M7" s="230" t="s">
        <v>295</v>
      </c>
      <c r="N7" s="232" t="s">
        <v>306</v>
      </c>
      <c r="P7" s="1150"/>
      <c r="Q7" s="1116"/>
      <c r="S7" s="1098"/>
      <c r="T7" s="1098"/>
      <c r="U7" s="1098"/>
      <c r="V7" s="1098"/>
      <c r="W7" s="1098"/>
      <c r="X7" s="1098"/>
      <c r="Y7" s="1098"/>
      <c r="Z7" s="1098"/>
      <c r="AA7" s="1098"/>
      <c r="AC7" s="1098"/>
      <c r="AD7" s="1098"/>
      <c r="AE7" s="1098"/>
      <c r="AF7" s="461">
        <v>2024</v>
      </c>
      <c r="AG7" s="461">
        <v>2024</v>
      </c>
      <c r="AH7" s="461">
        <v>2025</v>
      </c>
      <c r="AI7" s="509">
        <f>AF7</f>
        <v>2024</v>
      </c>
      <c r="AJ7" s="509">
        <v>2024</v>
      </c>
      <c r="AK7" s="509">
        <v>2025</v>
      </c>
      <c r="AM7" s="1147"/>
      <c r="AN7" s="1147"/>
      <c r="AO7" s="1147"/>
      <c r="AP7" s="480">
        <f>AF7</f>
        <v>2024</v>
      </c>
      <c r="AQ7" s="480">
        <v>2024</v>
      </c>
      <c r="AR7" s="480">
        <v>2025</v>
      </c>
      <c r="AS7" s="480">
        <f>AF7</f>
        <v>2024</v>
      </c>
      <c r="AT7" s="480">
        <v>2024</v>
      </c>
      <c r="AU7" s="480">
        <v>2025</v>
      </c>
    </row>
    <row r="8" spans="1:47" ht="20.45" customHeight="1">
      <c r="A8" s="1148">
        <v>1</v>
      </c>
      <c r="B8" s="1148"/>
      <c r="C8" s="1148"/>
      <c r="D8" s="1148"/>
      <c r="E8" s="311">
        <v>2</v>
      </c>
      <c r="F8" s="311">
        <v>3</v>
      </c>
      <c r="G8" s="311">
        <v>4</v>
      </c>
      <c r="H8" s="311"/>
      <c r="I8" s="311">
        <v>5</v>
      </c>
      <c r="J8" s="311">
        <v>6</v>
      </c>
      <c r="K8" s="311">
        <v>7</v>
      </c>
      <c r="L8" s="311">
        <v>8</v>
      </c>
      <c r="M8" s="311">
        <v>9</v>
      </c>
      <c r="N8" s="311">
        <v>10</v>
      </c>
      <c r="O8" s="229"/>
      <c r="P8" s="1151" t="s">
        <v>378</v>
      </c>
      <c r="Q8" s="1140">
        <f>H9+H78-H20</f>
        <v>0</v>
      </c>
      <c r="R8" s="474"/>
      <c r="S8" s="475"/>
      <c r="T8" s="475"/>
      <c r="U8" s="475"/>
      <c r="V8" s="475"/>
      <c r="W8" s="475"/>
      <c r="X8" s="475"/>
      <c r="Y8" s="475"/>
      <c r="Z8" s="475"/>
      <c r="AA8" s="475"/>
      <c r="AB8" s="222"/>
      <c r="AC8" s="477"/>
      <c r="AD8" s="477"/>
      <c r="AE8" s="477"/>
      <c r="AF8" s="478"/>
      <c r="AG8" s="478"/>
      <c r="AH8" s="478"/>
      <c r="AI8" s="479"/>
      <c r="AJ8" s="479"/>
      <c r="AK8" s="479"/>
      <c r="AL8" s="222"/>
      <c r="AM8" s="477"/>
      <c r="AN8" s="478"/>
      <c r="AO8" s="478"/>
      <c r="AP8" s="478"/>
      <c r="AQ8" s="478"/>
      <c r="AR8" s="478"/>
      <c r="AS8" s="479"/>
      <c r="AT8" s="479"/>
      <c r="AU8" s="479"/>
    </row>
    <row r="9" spans="1:47" ht="20.25">
      <c r="A9" s="1138" t="s">
        <v>307</v>
      </c>
      <c r="B9" s="1138"/>
      <c r="C9" s="1138"/>
      <c r="D9" s="1138"/>
      <c r="E9" s="233">
        <v>100</v>
      </c>
      <c r="F9" s="234" t="s">
        <v>30</v>
      </c>
      <c r="G9" s="235">
        <f>H9+K9+L9+M9</f>
        <v>43818465.899999999</v>
      </c>
      <c r="H9" s="235">
        <f>J9+I9</f>
        <v>37442211</v>
      </c>
      <c r="I9" s="235">
        <f t="shared" ref="I9:N9" si="0">SUM(I10:I13)</f>
        <v>8464319</v>
      </c>
      <c r="J9" s="235">
        <f t="shared" si="0"/>
        <v>28977892</v>
      </c>
      <c r="K9" s="235">
        <f t="shared" si="0"/>
        <v>6226254.9000000004</v>
      </c>
      <c r="L9" s="235">
        <f t="shared" si="0"/>
        <v>0</v>
      </c>
      <c r="M9" s="235">
        <f t="shared" si="0"/>
        <v>150000</v>
      </c>
      <c r="N9" s="235">
        <f t="shared" si="0"/>
        <v>0</v>
      </c>
      <c r="O9" s="229"/>
      <c r="P9" s="1151"/>
      <c r="Q9" s="1141"/>
      <c r="R9" s="474">
        <f>H9-S9</f>
        <v>0</v>
      </c>
      <c r="S9" s="475">
        <f t="shared" ref="S9:S73" si="1">V9+Y9</f>
        <v>37442211</v>
      </c>
      <c r="T9" s="475">
        <f t="shared" ref="T9:T73" si="2">W9+Z9</f>
        <v>37430333</v>
      </c>
      <c r="U9" s="475">
        <f t="shared" ref="U9:U73" si="3">X9+AA9</f>
        <v>37430333</v>
      </c>
      <c r="V9" s="475">
        <f t="shared" ref="V9:V40" si="4">AF9+AP9</f>
        <v>37442211</v>
      </c>
      <c r="W9" s="475">
        <f t="shared" ref="W9:X24" si="5">AG9+AQ9</f>
        <v>37430333</v>
      </c>
      <c r="X9" s="475">
        <f t="shared" si="5"/>
        <v>37430333</v>
      </c>
      <c r="Y9" s="475">
        <f t="shared" ref="Y9:Y40" si="6">AI9+AS9</f>
        <v>0</v>
      </c>
      <c r="Z9" s="475">
        <f t="shared" ref="Z9:AA24" si="7">AJ9+AT9</f>
        <v>0</v>
      </c>
      <c r="AA9" s="475">
        <f t="shared" si="7"/>
        <v>0</v>
      </c>
      <c r="AC9" s="235">
        <f>AF9+AI9</f>
        <v>8464319</v>
      </c>
      <c r="AD9" s="235">
        <f t="shared" ref="AD9:AE24" si="8">AG9+AJ9</f>
        <v>8452441</v>
      </c>
      <c r="AE9" s="235">
        <f t="shared" si="8"/>
        <v>8452441</v>
      </c>
      <c r="AF9" s="235">
        <f t="shared" ref="AF9:AK9" si="9">SUM(AF10:AF13)</f>
        <v>8464319</v>
      </c>
      <c r="AG9" s="235">
        <f t="shared" si="9"/>
        <v>8452441</v>
      </c>
      <c r="AH9" s="235">
        <f t="shared" si="9"/>
        <v>8452441</v>
      </c>
      <c r="AI9" s="235">
        <f t="shared" si="9"/>
        <v>0</v>
      </c>
      <c r="AJ9" s="235">
        <f t="shared" si="9"/>
        <v>0</v>
      </c>
      <c r="AK9" s="235">
        <f t="shared" si="9"/>
        <v>0</v>
      </c>
      <c r="AM9" s="235">
        <f>AP9+AS9</f>
        <v>28977892</v>
      </c>
      <c r="AN9" s="235">
        <f t="shared" ref="AN9:AO24" si="10">AQ9+AT9</f>
        <v>28977892</v>
      </c>
      <c r="AO9" s="235">
        <f t="shared" si="10"/>
        <v>28977892</v>
      </c>
      <c r="AP9" s="235">
        <f t="shared" ref="AP9:AU9" si="11">SUM(AP10:AP13)</f>
        <v>28977892</v>
      </c>
      <c r="AQ9" s="235">
        <f t="shared" si="11"/>
        <v>28977892</v>
      </c>
      <c r="AR9" s="235">
        <f t="shared" si="11"/>
        <v>28977892</v>
      </c>
      <c r="AS9" s="235">
        <f t="shared" si="11"/>
        <v>0</v>
      </c>
      <c r="AT9" s="235">
        <f t="shared" si="11"/>
        <v>0</v>
      </c>
      <c r="AU9" s="235">
        <f t="shared" si="11"/>
        <v>0</v>
      </c>
    </row>
    <row r="10" spans="1:47" ht="20.25">
      <c r="A10" s="1120" t="s">
        <v>308</v>
      </c>
      <c r="B10" s="1120"/>
      <c r="C10" s="1120"/>
      <c r="D10" s="1120"/>
      <c r="E10" s="236">
        <v>110</v>
      </c>
      <c r="F10" s="234"/>
      <c r="G10" s="235">
        <f t="shared" ref="G10:G79" si="12">H10+K10+L10+M10</f>
        <v>0</v>
      </c>
      <c r="H10" s="279">
        <f t="shared" ref="H10:H79" si="13">J10+I10</f>
        <v>0</v>
      </c>
      <c r="I10" s="237"/>
      <c r="J10" s="237"/>
      <c r="K10" s="279"/>
      <c r="L10" s="279"/>
      <c r="M10" s="279"/>
      <c r="N10" s="237"/>
      <c r="O10" s="229"/>
      <c r="P10" s="1151" t="s">
        <v>379</v>
      </c>
      <c r="Q10" s="1140">
        <f>I9+I78-I20</f>
        <v>0</v>
      </c>
      <c r="R10" s="474">
        <f t="shared" ref="R10:R69" si="14">H10-S10</f>
        <v>0</v>
      </c>
      <c r="S10" s="475">
        <f t="shared" si="1"/>
        <v>0</v>
      </c>
      <c r="T10" s="475">
        <f t="shared" si="2"/>
        <v>0</v>
      </c>
      <c r="U10" s="475">
        <f t="shared" si="3"/>
        <v>0</v>
      </c>
      <c r="V10" s="475">
        <f t="shared" si="4"/>
        <v>0</v>
      </c>
      <c r="W10" s="475">
        <f t="shared" si="5"/>
        <v>0</v>
      </c>
      <c r="X10" s="475">
        <f t="shared" si="5"/>
        <v>0</v>
      </c>
      <c r="Y10" s="475">
        <f t="shared" si="6"/>
        <v>0</v>
      </c>
      <c r="Z10" s="475">
        <f t="shared" si="7"/>
        <v>0</v>
      </c>
      <c r="AA10" s="475">
        <f t="shared" si="7"/>
        <v>0</v>
      </c>
      <c r="AC10" s="235">
        <f t="shared" ref="AC10:AC74" si="15">AF10+AI10</f>
        <v>0</v>
      </c>
      <c r="AD10" s="235">
        <f t="shared" si="8"/>
        <v>0</v>
      </c>
      <c r="AE10" s="235">
        <f t="shared" si="8"/>
        <v>0</v>
      </c>
      <c r="AF10" s="237"/>
      <c r="AG10" s="237"/>
      <c r="AH10" s="237"/>
      <c r="AI10" s="237"/>
      <c r="AJ10" s="237"/>
      <c r="AK10" s="237"/>
      <c r="AM10" s="235">
        <f t="shared" ref="AM10:AM74" si="16">AP10+AS10</f>
        <v>0</v>
      </c>
      <c r="AN10" s="235">
        <f t="shared" si="10"/>
        <v>0</v>
      </c>
      <c r="AO10" s="235">
        <f t="shared" si="10"/>
        <v>0</v>
      </c>
      <c r="AP10" s="237"/>
      <c r="AQ10" s="237"/>
      <c r="AR10" s="237"/>
      <c r="AS10" s="237"/>
      <c r="AT10" s="237"/>
      <c r="AU10" s="237"/>
    </row>
    <row r="11" spans="1:47" ht="20.25">
      <c r="A11" s="1120" t="s">
        <v>387</v>
      </c>
      <c r="B11" s="1120"/>
      <c r="C11" s="1120"/>
      <c r="D11" s="1120"/>
      <c r="E11" s="236">
        <v>120</v>
      </c>
      <c r="F11" s="234"/>
      <c r="G11" s="235">
        <f t="shared" si="12"/>
        <v>37442211</v>
      </c>
      <c r="H11" s="279">
        <f t="shared" si="13"/>
        <v>37442211</v>
      </c>
      <c r="I11" s="237">
        <f>I20</f>
        <v>8464319</v>
      </c>
      <c r="J11" s="237">
        <f>J20</f>
        <v>28977892</v>
      </c>
      <c r="K11" s="279"/>
      <c r="L11" s="279"/>
      <c r="M11" s="279"/>
      <c r="N11" s="237"/>
      <c r="O11" s="229"/>
      <c r="P11" s="1151"/>
      <c r="Q11" s="1141"/>
      <c r="R11" s="474">
        <f t="shared" si="14"/>
        <v>0</v>
      </c>
      <c r="S11" s="475">
        <f t="shared" si="1"/>
        <v>37442211</v>
      </c>
      <c r="T11" s="475">
        <f t="shared" si="2"/>
        <v>37430333</v>
      </c>
      <c r="U11" s="475">
        <f t="shared" si="3"/>
        <v>37430333</v>
      </c>
      <c r="V11" s="475">
        <f t="shared" si="4"/>
        <v>37442211</v>
      </c>
      <c r="W11" s="475">
        <f t="shared" si="5"/>
        <v>37430333</v>
      </c>
      <c r="X11" s="475">
        <f t="shared" si="5"/>
        <v>37430333</v>
      </c>
      <c r="Y11" s="475">
        <f t="shared" si="6"/>
        <v>0</v>
      </c>
      <c r="Z11" s="475">
        <f t="shared" si="7"/>
        <v>0</v>
      </c>
      <c r="AA11" s="475">
        <f t="shared" si="7"/>
        <v>0</v>
      </c>
      <c r="AC11" s="235">
        <f t="shared" si="15"/>
        <v>8464319</v>
      </c>
      <c r="AD11" s="235">
        <f t="shared" si="8"/>
        <v>8452441</v>
      </c>
      <c r="AE11" s="235">
        <f t="shared" si="8"/>
        <v>8452441</v>
      </c>
      <c r="AF11" s="237">
        <f t="shared" ref="AF11:AK11" si="17">AF20</f>
        <v>8464319</v>
      </c>
      <c r="AG11" s="237">
        <f t="shared" si="17"/>
        <v>8452441</v>
      </c>
      <c r="AH11" s="237">
        <f t="shared" si="17"/>
        <v>8452441</v>
      </c>
      <c r="AI11" s="237">
        <f t="shared" si="17"/>
        <v>0</v>
      </c>
      <c r="AJ11" s="237">
        <f t="shared" si="17"/>
        <v>0</v>
      </c>
      <c r="AK11" s="237">
        <f t="shared" si="17"/>
        <v>0</v>
      </c>
      <c r="AM11" s="235">
        <f t="shared" si="16"/>
        <v>28977892</v>
      </c>
      <c r="AN11" s="235">
        <f t="shared" si="10"/>
        <v>28977892</v>
      </c>
      <c r="AO11" s="235">
        <f t="shared" si="10"/>
        <v>28977892</v>
      </c>
      <c r="AP11" s="237">
        <f t="shared" ref="AP11:AU11" si="18">AP20</f>
        <v>28977892</v>
      </c>
      <c r="AQ11" s="237">
        <f t="shared" si="18"/>
        <v>28977892</v>
      </c>
      <c r="AR11" s="237">
        <f t="shared" si="18"/>
        <v>28977892</v>
      </c>
      <c r="AS11" s="237">
        <f t="shared" si="18"/>
        <v>0</v>
      </c>
      <c r="AT11" s="237">
        <f t="shared" si="18"/>
        <v>0</v>
      </c>
      <c r="AU11" s="237">
        <f t="shared" si="18"/>
        <v>0</v>
      </c>
    </row>
    <row r="12" spans="1:47" s="240" customFormat="1" ht="26.45" customHeight="1">
      <c r="A12" s="1097" t="s">
        <v>388</v>
      </c>
      <c r="B12" s="1097"/>
      <c r="C12" s="1097"/>
      <c r="D12" s="1097"/>
      <c r="E12" s="236">
        <v>150</v>
      </c>
      <c r="F12" s="234"/>
      <c r="G12" s="235">
        <f t="shared" si="12"/>
        <v>6226254.9000000004</v>
      </c>
      <c r="H12" s="279">
        <f t="shared" si="13"/>
        <v>0</v>
      </c>
      <c r="I12" s="237"/>
      <c r="J12" s="237"/>
      <c r="K12" s="279">
        <f>K20</f>
        <v>6226254.9000000004</v>
      </c>
      <c r="L12" s="279">
        <f>L20</f>
        <v>0</v>
      </c>
      <c r="M12" s="279"/>
      <c r="N12" s="237"/>
      <c r="O12" s="229"/>
      <c r="P12" s="312" t="s">
        <v>380</v>
      </c>
      <c r="Q12" s="313">
        <f>J9+J78-J20</f>
        <v>0</v>
      </c>
      <c r="R12" s="474">
        <f t="shared" si="14"/>
        <v>0</v>
      </c>
      <c r="S12" s="475">
        <f t="shared" si="1"/>
        <v>0</v>
      </c>
      <c r="T12" s="475">
        <f t="shared" si="2"/>
        <v>0</v>
      </c>
      <c r="U12" s="475">
        <f t="shared" si="3"/>
        <v>0</v>
      </c>
      <c r="V12" s="475">
        <f t="shared" si="4"/>
        <v>0</v>
      </c>
      <c r="W12" s="475">
        <f t="shared" si="5"/>
        <v>0</v>
      </c>
      <c r="X12" s="475">
        <f t="shared" si="5"/>
        <v>0</v>
      </c>
      <c r="Y12" s="475">
        <f t="shared" si="6"/>
        <v>0</v>
      </c>
      <c r="Z12" s="475">
        <f t="shared" si="7"/>
        <v>0</v>
      </c>
      <c r="AA12" s="475">
        <f t="shared" si="7"/>
        <v>0</v>
      </c>
      <c r="AB12" s="239"/>
      <c r="AC12" s="235">
        <f t="shared" si="15"/>
        <v>0</v>
      </c>
      <c r="AD12" s="235">
        <f t="shared" si="8"/>
        <v>0</v>
      </c>
      <c r="AE12" s="235">
        <f t="shared" si="8"/>
        <v>0</v>
      </c>
      <c r="AF12" s="237"/>
      <c r="AG12" s="237"/>
      <c r="AH12" s="237"/>
      <c r="AI12" s="237"/>
      <c r="AJ12" s="237"/>
      <c r="AK12" s="237"/>
      <c r="AL12" s="239"/>
      <c r="AM12" s="235">
        <f t="shared" si="16"/>
        <v>0</v>
      </c>
      <c r="AN12" s="235">
        <f t="shared" si="10"/>
        <v>0</v>
      </c>
      <c r="AO12" s="235">
        <f t="shared" si="10"/>
        <v>0</v>
      </c>
      <c r="AP12" s="237"/>
      <c r="AQ12" s="237"/>
      <c r="AR12" s="237"/>
      <c r="AS12" s="237"/>
      <c r="AT12" s="237"/>
      <c r="AU12" s="237"/>
    </row>
    <row r="13" spans="1:47" s="242" customFormat="1" ht="20.25">
      <c r="A13" s="1120" t="s">
        <v>389</v>
      </c>
      <c r="B13" s="1120"/>
      <c r="C13" s="1120"/>
      <c r="D13" s="1120"/>
      <c r="E13" s="236">
        <v>160</v>
      </c>
      <c r="F13" s="234"/>
      <c r="G13" s="235">
        <f t="shared" si="12"/>
        <v>150000</v>
      </c>
      <c r="H13" s="279">
        <f t="shared" si="13"/>
        <v>0</v>
      </c>
      <c r="I13" s="237">
        <f>SUM(I14:I19)</f>
        <v>0</v>
      </c>
      <c r="J13" s="237">
        <f>SUM(J14:J19)</f>
        <v>0</v>
      </c>
      <c r="K13" s="279">
        <f>SUM(K14:K19)</f>
        <v>0</v>
      </c>
      <c r="L13" s="279">
        <f>SUM(L14:L19)</f>
        <v>0</v>
      </c>
      <c r="M13" s="279">
        <f>SUM(M14:M19)</f>
        <v>150000</v>
      </c>
      <c r="N13" s="237">
        <f>SUM(N14:N18)</f>
        <v>0</v>
      </c>
      <c r="O13" s="229"/>
      <c r="P13" s="314">
        <v>5</v>
      </c>
      <c r="Q13" s="315">
        <f>K9+K78-K20</f>
        <v>0</v>
      </c>
      <c r="R13" s="474">
        <f t="shared" si="14"/>
        <v>0</v>
      </c>
      <c r="S13" s="475">
        <f t="shared" si="1"/>
        <v>0</v>
      </c>
      <c r="T13" s="475">
        <f t="shared" si="2"/>
        <v>0</v>
      </c>
      <c r="U13" s="475">
        <f t="shared" si="3"/>
        <v>0</v>
      </c>
      <c r="V13" s="475">
        <f t="shared" si="4"/>
        <v>0</v>
      </c>
      <c r="W13" s="475">
        <f t="shared" si="5"/>
        <v>0</v>
      </c>
      <c r="X13" s="475">
        <f t="shared" si="5"/>
        <v>0</v>
      </c>
      <c r="Y13" s="475">
        <f t="shared" si="6"/>
        <v>0</v>
      </c>
      <c r="Z13" s="475">
        <f t="shared" si="7"/>
        <v>0</v>
      </c>
      <c r="AA13" s="475">
        <f t="shared" si="7"/>
        <v>0</v>
      </c>
      <c r="AB13" s="241"/>
      <c r="AC13" s="235">
        <f t="shared" si="15"/>
        <v>0</v>
      </c>
      <c r="AD13" s="235">
        <f t="shared" si="8"/>
        <v>0</v>
      </c>
      <c r="AE13" s="235">
        <f t="shared" si="8"/>
        <v>0</v>
      </c>
      <c r="AF13" s="237">
        <f t="shared" ref="AF13:AK13" si="19">SUM(AF14:AF19)</f>
        <v>0</v>
      </c>
      <c r="AG13" s="237">
        <f t="shared" si="19"/>
        <v>0</v>
      </c>
      <c r="AH13" s="237">
        <f t="shared" si="19"/>
        <v>0</v>
      </c>
      <c r="AI13" s="237">
        <f t="shared" si="19"/>
        <v>0</v>
      </c>
      <c r="AJ13" s="237">
        <f t="shared" si="19"/>
        <v>0</v>
      </c>
      <c r="AK13" s="237">
        <f t="shared" si="19"/>
        <v>0</v>
      </c>
      <c r="AL13" s="241"/>
      <c r="AM13" s="235">
        <f t="shared" si="16"/>
        <v>0</v>
      </c>
      <c r="AN13" s="235">
        <f t="shared" si="10"/>
        <v>0</v>
      </c>
      <c r="AO13" s="235">
        <f t="shared" si="10"/>
        <v>0</v>
      </c>
      <c r="AP13" s="237">
        <f t="shared" ref="AP13:AU13" si="20">SUM(AP14:AP19)</f>
        <v>0</v>
      </c>
      <c r="AQ13" s="237">
        <f t="shared" si="20"/>
        <v>0</v>
      </c>
      <c r="AR13" s="237">
        <f t="shared" si="20"/>
        <v>0</v>
      </c>
      <c r="AS13" s="237">
        <f t="shared" si="20"/>
        <v>0</v>
      </c>
      <c r="AT13" s="237">
        <f t="shared" si="20"/>
        <v>0</v>
      </c>
      <c r="AU13" s="237">
        <f t="shared" si="20"/>
        <v>0</v>
      </c>
    </row>
    <row r="14" spans="1:47" ht="23.45" customHeight="1">
      <c r="A14" s="1120" t="s">
        <v>309</v>
      </c>
      <c r="B14" s="1120"/>
      <c r="C14" s="1120"/>
      <c r="D14" s="1120"/>
      <c r="E14" s="236">
        <v>161</v>
      </c>
      <c r="F14" s="234"/>
      <c r="G14" s="235">
        <f t="shared" si="12"/>
        <v>0</v>
      </c>
      <c r="H14" s="279">
        <f t="shared" si="13"/>
        <v>0</v>
      </c>
      <c r="I14" s="243"/>
      <c r="J14" s="243"/>
      <c r="K14" s="280"/>
      <c r="L14" s="280"/>
      <c r="M14" s="280"/>
      <c r="N14" s="238"/>
      <c r="P14" s="314">
        <v>6</v>
      </c>
      <c r="Q14" s="315">
        <f>L9+L78-L20</f>
        <v>0</v>
      </c>
      <c r="R14" s="474">
        <f t="shared" si="14"/>
        <v>0</v>
      </c>
      <c r="S14" s="475">
        <f t="shared" si="1"/>
        <v>0</v>
      </c>
      <c r="T14" s="475">
        <f t="shared" si="2"/>
        <v>0</v>
      </c>
      <c r="U14" s="475">
        <f t="shared" si="3"/>
        <v>0</v>
      </c>
      <c r="V14" s="475">
        <f t="shared" si="4"/>
        <v>0</v>
      </c>
      <c r="W14" s="475">
        <f t="shared" si="5"/>
        <v>0</v>
      </c>
      <c r="X14" s="475">
        <f t="shared" si="5"/>
        <v>0</v>
      </c>
      <c r="Y14" s="475">
        <f t="shared" si="6"/>
        <v>0</v>
      </c>
      <c r="Z14" s="475">
        <f t="shared" si="7"/>
        <v>0</v>
      </c>
      <c r="AA14" s="475">
        <f t="shared" si="7"/>
        <v>0</v>
      </c>
      <c r="AC14" s="235">
        <f t="shared" si="15"/>
        <v>0</v>
      </c>
      <c r="AD14" s="235">
        <f t="shared" si="8"/>
        <v>0</v>
      </c>
      <c r="AE14" s="235">
        <f t="shared" si="8"/>
        <v>0</v>
      </c>
      <c r="AF14" s="243"/>
      <c r="AG14" s="243"/>
      <c r="AH14" s="243"/>
      <c r="AI14" s="243"/>
      <c r="AJ14" s="243"/>
      <c r="AK14" s="243"/>
      <c r="AM14" s="235">
        <f t="shared" si="16"/>
        <v>0</v>
      </c>
      <c r="AN14" s="235">
        <f t="shared" si="10"/>
        <v>0</v>
      </c>
      <c r="AO14" s="235">
        <f t="shared" si="10"/>
        <v>0</v>
      </c>
      <c r="AP14" s="243"/>
      <c r="AQ14" s="243"/>
      <c r="AR14" s="243"/>
      <c r="AS14" s="243"/>
      <c r="AT14" s="243"/>
      <c r="AU14" s="243"/>
    </row>
    <row r="15" spans="1:47" ht="20.25">
      <c r="A15" s="1120" t="s">
        <v>390</v>
      </c>
      <c r="B15" s="1120"/>
      <c r="C15" s="1120"/>
      <c r="D15" s="1120"/>
      <c r="E15" s="236">
        <v>162</v>
      </c>
      <c r="F15" s="234"/>
      <c r="G15" s="235">
        <f t="shared" si="12"/>
        <v>150000</v>
      </c>
      <c r="H15" s="279">
        <f t="shared" si="13"/>
        <v>0</v>
      </c>
      <c r="I15" s="243"/>
      <c r="J15" s="243"/>
      <c r="K15" s="280"/>
      <c r="L15" s="280"/>
      <c r="M15" s="243">
        <v>150000</v>
      </c>
      <c r="N15" s="238"/>
      <c r="P15" s="314">
        <v>2</v>
      </c>
      <c r="Q15" s="315">
        <f>M9+M78-M20</f>
        <v>0</v>
      </c>
      <c r="R15" s="474">
        <f t="shared" si="14"/>
        <v>0</v>
      </c>
      <c r="S15" s="475">
        <f t="shared" si="1"/>
        <v>0</v>
      </c>
      <c r="T15" s="475">
        <f t="shared" si="2"/>
        <v>0</v>
      </c>
      <c r="U15" s="475">
        <f t="shared" si="3"/>
        <v>0</v>
      </c>
      <c r="V15" s="475">
        <f t="shared" si="4"/>
        <v>0</v>
      </c>
      <c r="W15" s="475">
        <f t="shared" si="5"/>
        <v>0</v>
      </c>
      <c r="X15" s="475">
        <f t="shared" si="5"/>
        <v>0</v>
      </c>
      <c r="Y15" s="475">
        <f t="shared" si="6"/>
        <v>0</v>
      </c>
      <c r="Z15" s="475">
        <f t="shared" si="7"/>
        <v>0</v>
      </c>
      <c r="AA15" s="475">
        <f t="shared" si="7"/>
        <v>0</v>
      </c>
      <c r="AB15" s="244"/>
      <c r="AC15" s="235">
        <f t="shared" si="15"/>
        <v>0</v>
      </c>
      <c r="AD15" s="235">
        <f t="shared" si="8"/>
        <v>0</v>
      </c>
      <c r="AE15" s="235">
        <f t="shared" si="8"/>
        <v>0</v>
      </c>
      <c r="AF15" s="243"/>
      <c r="AG15" s="243"/>
      <c r="AH15" s="243"/>
      <c r="AI15" s="243"/>
      <c r="AJ15" s="243"/>
      <c r="AK15" s="243"/>
      <c r="AL15" s="244"/>
      <c r="AM15" s="235">
        <f t="shared" si="16"/>
        <v>0</v>
      </c>
      <c r="AN15" s="235">
        <f t="shared" si="10"/>
        <v>0</v>
      </c>
      <c r="AO15" s="235">
        <f t="shared" si="10"/>
        <v>0</v>
      </c>
      <c r="AP15" s="243"/>
      <c r="AQ15" s="243"/>
      <c r="AR15" s="243"/>
      <c r="AS15" s="243"/>
      <c r="AT15" s="243"/>
      <c r="AU15" s="243"/>
    </row>
    <row r="16" spans="1:47" ht="20.25">
      <c r="A16" s="1120" t="s">
        <v>391</v>
      </c>
      <c r="B16" s="1120"/>
      <c r="C16" s="1120"/>
      <c r="D16" s="1120"/>
      <c r="E16" s="236">
        <v>163</v>
      </c>
      <c r="F16" s="234"/>
      <c r="G16" s="235">
        <f t="shared" si="12"/>
        <v>0</v>
      </c>
      <c r="H16" s="279">
        <f t="shared" si="13"/>
        <v>0</v>
      </c>
      <c r="I16" s="243"/>
      <c r="J16" s="243"/>
      <c r="K16" s="280"/>
      <c r="L16" s="280"/>
      <c r="M16" s="243"/>
      <c r="N16" s="238"/>
      <c r="P16" s="245"/>
      <c r="Q16" s="245"/>
      <c r="R16" s="474">
        <f t="shared" si="14"/>
        <v>0</v>
      </c>
      <c r="S16" s="475">
        <f t="shared" si="1"/>
        <v>0</v>
      </c>
      <c r="T16" s="475">
        <f t="shared" si="2"/>
        <v>0</v>
      </c>
      <c r="U16" s="475">
        <f t="shared" si="3"/>
        <v>0</v>
      </c>
      <c r="V16" s="475">
        <f t="shared" si="4"/>
        <v>0</v>
      </c>
      <c r="W16" s="475">
        <f t="shared" si="5"/>
        <v>0</v>
      </c>
      <c r="X16" s="475">
        <f t="shared" si="5"/>
        <v>0</v>
      </c>
      <c r="Y16" s="475">
        <f t="shared" si="6"/>
        <v>0</v>
      </c>
      <c r="Z16" s="475">
        <f t="shared" si="7"/>
        <v>0</v>
      </c>
      <c r="AA16" s="475">
        <f t="shared" si="7"/>
        <v>0</v>
      </c>
      <c r="AB16" s="245"/>
      <c r="AC16" s="235">
        <f t="shared" si="15"/>
        <v>0</v>
      </c>
      <c r="AD16" s="235">
        <f t="shared" si="8"/>
        <v>0</v>
      </c>
      <c r="AE16" s="235">
        <f t="shared" si="8"/>
        <v>0</v>
      </c>
      <c r="AF16" s="243"/>
      <c r="AG16" s="243"/>
      <c r="AH16" s="243"/>
      <c r="AI16" s="243"/>
      <c r="AJ16" s="243"/>
      <c r="AK16" s="243"/>
      <c r="AL16" s="245"/>
      <c r="AM16" s="235">
        <f t="shared" si="16"/>
        <v>0</v>
      </c>
      <c r="AN16" s="235">
        <f t="shared" si="10"/>
        <v>0</v>
      </c>
      <c r="AO16" s="235">
        <f t="shared" si="10"/>
        <v>0</v>
      </c>
      <c r="AP16" s="243"/>
      <c r="AQ16" s="243"/>
      <c r="AR16" s="243"/>
      <c r="AS16" s="243"/>
      <c r="AT16" s="243"/>
      <c r="AU16" s="243"/>
    </row>
    <row r="17" spans="1:47" ht="26.45" customHeight="1">
      <c r="A17" s="1120" t="s">
        <v>392</v>
      </c>
      <c r="B17" s="1120"/>
      <c r="C17" s="1120"/>
      <c r="D17" s="1120"/>
      <c r="E17" s="236">
        <v>180</v>
      </c>
      <c r="F17" s="234"/>
      <c r="G17" s="235">
        <f t="shared" si="12"/>
        <v>0</v>
      </c>
      <c r="H17" s="279">
        <f t="shared" si="13"/>
        <v>0</v>
      </c>
      <c r="I17" s="243"/>
      <c r="J17" s="243"/>
      <c r="K17" s="280"/>
      <c r="L17" s="280"/>
      <c r="M17" s="280"/>
      <c r="N17" s="238"/>
      <c r="P17" s="1142" t="s">
        <v>650</v>
      </c>
      <c r="Q17" s="1142"/>
      <c r="R17" s="474">
        <f t="shared" si="14"/>
        <v>0</v>
      </c>
      <c r="S17" s="475">
        <f t="shared" si="1"/>
        <v>0</v>
      </c>
      <c r="T17" s="475">
        <f t="shared" si="2"/>
        <v>0</v>
      </c>
      <c r="U17" s="475">
        <f t="shared" si="3"/>
        <v>0</v>
      </c>
      <c r="V17" s="475">
        <f t="shared" si="4"/>
        <v>0</v>
      </c>
      <c r="W17" s="475">
        <f t="shared" si="5"/>
        <v>0</v>
      </c>
      <c r="X17" s="475">
        <f t="shared" si="5"/>
        <v>0</v>
      </c>
      <c r="Y17" s="475">
        <f t="shared" si="6"/>
        <v>0</v>
      </c>
      <c r="Z17" s="475">
        <f t="shared" si="7"/>
        <v>0</v>
      </c>
      <c r="AA17" s="475">
        <f t="shared" si="7"/>
        <v>0</v>
      </c>
      <c r="AB17" s="246"/>
      <c r="AC17" s="235">
        <f t="shared" si="15"/>
        <v>0</v>
      </c>
      <c r="AD17" s="235">
        <f t="shared" si="8"/>
        <v>0</v>
      </c>
      <c r="AE17" s="235">
        <f t="shared" si="8"/>
        <v>0</v>
      </c>
      <c r="AF17" s="243"/>
      <c r="AG17" s="243"/>
      <c r="AH17" s="243"/>
      <c r="AI17" s="243"/>
      <c r="AJ17" s="243"/>
      <c r="AK17" s="243"/>
      <c r="AL17" s="246"/>
      <c r="AM17" s="235">
        <f t="shared" si="16"/>
        <v>0</v>
      </c>
      <c r="AN17" s="235">
        <f t="shared" si="10"/>
        <v>0</v>
      </c>
      <c r="AO17" s="235">
        <f t="shared" si="10"/>
        <v>0</v>
      </c>
      <c r="AP17" s="243"/>
      <c r="AQ17" s="243"/>
      <c r="AR17" s="243"/>
      <c r="AS17" s="243"/>
      <c r="AT17" s="243"/>
      <c r="AU17" s="243"/>
    </row>
    <row r="18" spans="1:47" ht="37.15" customHeight="1">
      <c r="A18" s="1097" t="s">
        <v>393</v>
      </c>
      <c r="B18" s="1097"/>
      <c r="C18" s="1097"/>
      <c r="D18" s="1097"/>
      <c r="E18" s="236">
        <v>130</v>
      </c>
      <c r="F18" s="234"/>
      <c r="G18" s="235">
        <f>H18+K18+L18+M18</f>
        <v>0</v>
      </c>
      <c r="H18" s="279">
        <f>J18+I18</f>
        <v>0</v>
      </c>
      <c r="I18" s="243"/>
      <c r="J18" s="243"/>
      <c r="K18" s="280"/>
      <c r="L18" s="280"/>
      <c r="M18" s="280"/>
      <c r="N18" s="238"/>
      <c r="P18" s="1142"/>
      <c r="Q18" s="1142"/>
      <c r="R18" s="474">
        <f t="shared" si="14"/>
        <v>0</v>
      </c>
      <c r="S18" s="475">
        <f t="shared" si="1"/>
        <v>0</v>
      </c>
      <c r="T18" s="475">
        <f t="shared" si="2"/>
        <v>0</v>
      </c>
      <c r="U18" s="475">
        <f t="shared" si="3"/>
        <v>0</v>
      </c>
      <c r="V18" s="475">
        <f t="shared" si="4"/>
        <v>0</v>
      </c>
      <c r="W18" s="475">
        <f t="shared" si="5"/>
        <v>0</v>
      </c>
      <c r="X18" s="475">
        <f t="shared" si="5"/>
        <v>0</v>
      </c>
      <c r="Y18" s="475">
        <f t="shared" si="6"/>
        <v>0</v>
      </c>
      <c r="Z18" s="475">
        <f t="shared" si="7"/>
        <v>0</v>
      </c>
      <c r="AA18" s="475">
        <f t="shared" si="7"/>
        <v>0</v>
      </c>
      <c r="AB18" s="244"/>
      <c r="AC18" s="235">
        <f t="shared" si="15"/>
        <v>0</v>
      </c>
      <c r="AD18" s="235">
        <f t="shared" si="8"/>
        <v>0</v>
      </c>
      <c r="AE18" s="235">
        <f t="shared" si="8"/>
        <v>0</v>
      </c>
      <c r="AF18" s="243"/>
      <c r="AG18" s="243"/>
      <c r="AH18" s="243"/>
      <c r="AI18" s="243"/>
      <c r="AJ18" s="243"/>
      <c r="AK18" s="243"/>
      <c r="AL18" s="244"/>
      <c r="AM18" s="235">
        <f t="shared" si="16"/>
        <v>0</v>
      </c>
      <c r="AN18" s="235">
        <f t="shared" si="10"/>
        <v>0</v>
      </c>
      <c r="AO18" s="235">
        <f t="shared" si="10"/>
        <v>0</v>
      </c>
      <c r="AP18" s="243"/>
      <c r="AQ18" s="243"/>
      <c r="AR18" s="243"/>
      <c r="AS18" s="243"/>
      <c r="AT18" s="243"/>
      <c r="AU18" s="243"/>
    </row>
    <row r="19" spans="1:47" ht="37.15" customHeight="1">
      <c r="A19" s="1097" t="s">
        <v>394</v>
      </c>
      <c r="B19" s="1097"/>
      <c r="C19" s="1097"/>
      <c r="D19" s="1097"/>
      <c r="E19" s="236"/>
      <c r="F19" s="234"/>
      <c r="G19" s="235">
        <f>H19+K19+L19+M19</f>
        <v>0</v>
      </c>
      <c r="H19" s="279">
        <f>J19+I19</f>
        <v>0</v>
      </c>
      <c r="I19" s="243"/>
      <c r="J19" s="243"/>
      <c r="K19" s="280"/>
      <c r="L19" s="280"/>
      <c r="M19" s="280"/>
      <c r="N19" s="238"/>
      <c r="P19" s="1142"/>
      <c r="Q19" s="1142"/>
      <c r="R19" s="474">
        <f t="shared" si="14"/>
        <v>0</v>
      </c>
      <c r="S19" s="475">
        <f t="shared" si="1"/>
        <v>0</v>
      </c>
      <c r="T19" s="475">
        <f t="shared" si="2"/>
        <v>0</v>
      </c>
      <c r="U19" s="475">
        <f t="shared" si="3"/>
        <v>0</v>
      </c>
      <c r="V19" s="475">
        <f t="shared" si="4"/>
        <v>0</v>
      </c>
      <c r="W19" s="475">
        <f t="shared" si="5"/>
        <v>0</v>
      </c>
      <c r="X19" s="475">
        <f t="shared" si="5"/>
        <v>0</v>
      </c>
      <c r="Y19" s="475">
        <f t="shared" si="6"/>
        <v>0</v>
      </c>
      <c r="Z19" s="475">
        <f t="shared" si="7"/>
        <v>0</v>
      </c>
      <c r="AA19" s="475">
        <f t="shared" si="7"/>
        <v>0</v>
      </c>
      <c r="AB19" s="244"/>
      <c r="AC19" s="235">
        <f t="shared" si="15"/>
        <v>0</v>
      </c>
      <c r="AD19" s="235">
        <f t="shared" si="8"/>
        <v>0</v>
      </c>
      <c r="AE19" s="235">
        <f t="shared" si="8"/>
        <v>0</v>
      </c>
      <c r="AF19" s="243"/>
      <c r="AG19" s="243"/>
      <c r="AH19" s="243"/>
      <c r="AI19" s="243"/>
      <c r="AJ19" s="243"/>
      <c r="AK19" s="243"/>
      <c r="AL19" s="244"/>
      <c r="AM19" s="235">
        <f t="shared" si="16"/>
        <v>0</v>
      </c>
      <c r="AN19" s="235">
        <f t="shared" si="10"/>
        <v>0</v>
      </c>
      <c r="AO19" s="235">
        <f t="shared" si="10"/>
        <v>0</v>
      </c>
      <c r="AP19" s="243"/>
      <c r="AQ19" s="243"/>
      <c r="AR19" s="243"/>
      <c r="AS19" s="243"/>
      <c r="AT19" s="243"/>
      <c r="AU19" s="243"/>
    </row>
    <row r="20" spans="1:47" ht="23.25">
      <c r="A20" s="1138" t="s">
        <v>310</v>
      </c>
      <c r="B20" s="1138"/>
      <c r="C20" s="1138"/>
      <c r="D20" s="1138"/>
      <c r="E20" s="233">
        <v>200</v>
      </c>
      <c r="F20" s="234" t="s">
        <v>30</v>
      </c>
      <c r="G20" s="235">
        <f>H20+K20+L20+M20</f>
        <v>43818465.899999999</v>
      </c>
      <c r="H20" s="235">
        <f t="shared" si="13"/>
        <v>37442211</v>
      </c>
      <c r="I20" s="235">
        <f t="shared" ref="I20:N20" si="21">I21+I30+I40+I41+I42+I47+I72+I25</f>
        <v>8464319</v>
      </c>
      <c r="J20" s="235">
        <f t="shared" si="21"/>
        <v>28977892</v>
      </c>
      <c r="K20" s="235">
        <f t="shared" si="21"/>
        <v>6226254.9000000004</v>
      </c>
      <c r="L20" s="235">
        <f t="shared" si="21"/>
        <v>0</v>
      </c>
      <c r="M20" s="235">
        <f t="shared" si="21"/>
        <v>150000</v>
      </c>
      <c r="N20" s="235">
        <f t="shared" si="21"/>
        <v>0</v>
      </c>
      <c r="P20" s="472"/>
      <c r="Q20" s="473"/>
      <c r="R20" s="474">
        <f t="shared" si="14"/>
        <v>0</v>
      </c>
      <c r="S20" s="475">
        <f t="shared" si="1"/>
        <v>37442211</v>
      </c>
      <c r="T20" s="475">
        <f t="shared" si="2"/>
        <v>37430333</v>
      </c>
      <c r="U20" s="475">
        <f t="shared" si="3"/>
        <v>37430333</v>
      </c>
      <c r="V20" s="475">
        <f t="shared" si="4"/>
        <v>37442211</v>
      </c>
      <c r="W20" s="475">
        <f t="shared" si="5"/>
        <v>37430333</v>
      </c>
      <c r="X20" s="475">
        <f t="shared" si="5"/>
        <v>37430333</v>
      </c>
      <c r="Y20" s="475">
        <f t="shared" si="6"/>
        <v>0</v>
      </c>
      <c r="Z20" s="475">
        <f t="shared" si="7"/>
        <v>0</v>
      </c>
      <c r="AA20" s="475">
        <f t="shared" si="7"/>
        <v>0</v>
      </c>
      <c r="AB20" s="459"/>
      <c r="AC20" s="235">
        <f t="shared" si="15"/>
        <v>8464319</v>
      </c>
      <c r="AD20" s="235">
        <f t="shared" si="8"/>
        <v>8452441</v>
      </c>
      <c r="AE20" s="235">
        <f t="shared" si="8"/>
        <v>8452441</v>
      </c>
      <c r="AF20" s="235">
        <f t="shared" ref="AF20:AK20" si="22">AF21+AF30+AF40+AF41+AF42+AF47+AF72+AF25</f>
        <v>8464319</v>
      </c>
      <c r="AG20" s="235">
        <f t="shared" si="22"/>
        <v>8452441</v>
      </c>
      <c r="AH20" s="235">
        <f t="shared" si="22"/>
        <v>8452441</v>
      </c>
      <c r="AI20" s="235">
        <f t="shared" si="22"/>
        <v>0</v>
      </c>
      <c r="AJ20" s="235">
        <f t="shared" si="22"/>
        <v>0</v>
      </c>
      <c r="AK20" s="235">
        <f t="shared" si="22"/>
        <v>0</v>
      </c>
      <c r="AL20" s="459"/>
      <c r="AM20" s="235">
        <f t="shared" si="16"/>
        <v>28977892</v>
      </c>
      <c r="AN20" s="235">
        <f t="shared" si="10"/>
        <v>28977892</v>
      </c>
      <c r="AO20" s="235">
        <f t="shared" si="10"/>
        <v>28977892</v>
      </c>
      <c r="AP20" s="235">
        <f t="shared" ref="AP20:AU20" si="23">AP21+AP30+AP40+AP41+AP42+AP47+AP72+AP25</f>
        <v>28977892</v>
      </c>
      <c r="AQ20" s="235">
        <f t="shared" si="23"/>
        <v>28977892</v>
      </c>
      <c r="AR20" s="235">
        <f t="shared" si="23"/>
        <v>28977892</v>
      </c>
      <c r="AS20" s="235">
        <f t="shared" si="23"/>
        <v>0</v>
      </c>
      <c r="AT20" s="235">
        <f t="shared" si="23"/>
        <v>0</v>
      </c>
      <c r="AU20" s="235">
        <f t="shared" si="23"/>
        <v>0</v>
      </c>
    </row>
    <row r="21" spans="1:47" ht="28.5" customHeight="1">
      <c r="A21" s="1139" t="s">
        <v>311</v>
      </c>
      <c r="B21" s="1139"/>
      <c r="C21" s="1139"/>
      <c r="D21" s="1139"/>
      <c r="E21" s="247">
        <v>210</v>
      </c>
      <c r="F21" s="234"/>
      <c r="G21" s="235">
        <f t="shared" si="12"/>
        <v>32706560.899999999</v>
      </c>
      <c r="H21" s="250">
        <f t="shared" si="13"/>
        <v>30023908</v>
      </c>
      <c r="I21" s="248">
        <f t="shared" ref="I21:N21" si="24">I22</f>
        <v>2358685</v>
      </c>
      <c r="J21" s="248">
        <f t="shared" si="24"/>
        <v>27665223</v>
      </c>
      <c r="K21" s="248">
        <f t="shared" si="24"/>
        <v>2617552.9</v>
      </c>
      <c r="L21" s="248">
        <f t="shared" si="24"/>
        <v>0</v>
      </c>
      <c r="M21" s="248">
        <f t="shared" si="24"/>
        <v>65100</v>
      </c>
      <c r="N21" s="248">
        <f t="shared" si="24"/>
        <v>0</v>
      </c>
      <c r="P21" s="472"/>
      <c r="Q21" s="473"/>
      <c r="R21" s="474">
        <f t="shared" si="14"/>
        <v>0</v>
      </c>
      <c r="S21" s="475">
        <f t="shared" si="1"/>
        <v>30023908</v>
      </c>
      <c r="T21" s="475">
        <f t="shared" si="2"/>
        <v>30023908</v>
      </c>
      <c r="U21" s="475">
        <f t="shared" si="3"/>
        <v>30023908</v>
      </c>
      <c r="V21" s="475">
        <f t="shared" si="4"/>
        <v>30023908</v>
      </c>
      <c r="W21" s="475">
        <f t="shared" si="5"/>
        <v>30023908</v>
      </c>
      <c r="X21" s="475">
        <f t="shared" si="5"/>
        <v>30023908</v>
      </c>
      <c r="Y21" s="475">
        <f t="shared" si="6"/>
        <v>0</v>
      </c>
      <c r="Z21" s="475">
        <f t="shared" si="7"/>
        <v>0</v>
      </c>
      <c r="AA21" s="475">
        <f t="shared" si="7"/>
        <v>0</v>
      </c>
      <c r="AB21" s="459"/>
      <c r="AC21" s="235">
        <f t="shared" si="15"/>
        <v>2358685</v>
      </c>
      <c r="AD21" s="235">
        <f t="shared" si="8"/>
        <v>2358685</v>
      </c>
      <c r="AE21" s="235">
        <f t="shared" si="8"/>
        <v>2358685</v>
      </c>
      <c r="AF21" s="248">
        <f t="shared" ref="AF21:AK21" si="25">AF22</f>
        <v>2358685</v>
      </c>
      <c r="AG21" s="248">
        <f t="shared" si="25"/>
        <v>2358685</v>
      </c>
      <c r="AH21" s="248">
        <f t="shared" si="25"/>
        <v>2358685</v>
      </c>
      <c r="AI21" s="248">
        <f t="shared" si="25"/>
        <v>0</v>
      </c>
      <c r="AJ21" s="248">
        <f t="shared" si="25"/>
        <v>0</v>
      </c>
      <c r="AK21" s="248">
        <f t="shared" si="25"/>
        <v>0</v>
      </c>
      <c r="AL21" s="459"/>
      <c r="AM21" s="235">
        <f t="shared" si="16"/>
        <v>27665223</v>
      </c>
      <c r="AN21" s="235">
        <f t="shared" si="10"/>
        <v>27665223</v>
      </c>
      <c r="AO21" s="235">
        <f t="shared" si="10"/>
        <v>27665223</v>
      </c>
      <c r="AP21" s="248">
        <f t="shared" ref="AP21:AU21" si="26">AP22</f>
        <v>27665223</v>
      </c>
      <c r="AQ21" s="248">
        <f t="shared" si="26"/>
        <v>27665223</v>
      </c>
      <c r="AR21" s="248">
        <f t="shared" si="26"/>
        <v>27665223</v>
      </c>
      <c r="AS21" s="248">
        <f t="shared" si="26"/>
        <v>0</v>
      </c>
      <c r="AT21" s="248">
        <f t="shared" si="26"/>
        <v>0</v>
      </c>
      <c r="AU21" s="248">
        <f t="shared" si="26"/>
        <v>0</v>
      </c>
    </row>
    <row r="22" spans="1:47" ht="39" customHeight="1">
      <c r="A22" s="1097" t="s">
        <v>312</v>
      </c>
      <c r="B22" s="1097"/>
      <c r="C22" s="1097"/>
      <c r="D22" s="1097"/>
      <c r="E22" s="236">
        <v>211</v>
      </c>
      <c r="F22" s="234"/>
      <c r="G22" s="235">
        <f t="shared" si="12"/>
        <v>32706560.899999999</v>
      </c>
      <c r="H22" s="279">
        <f t="shared" si="13"/>
        <v>30023908</v>
      </c>
      <c r="I22" s="237">
        <f t="shared" ref="I22:N22" si="27">SUM(I23:I24)</f>
        <v>2358685</v>
      </c>
      <c r="J22" s="237">
        <f t="shared" si="27"/>
        <v>27665223</v>
      </c>
      <c r="K22" s="279">
        <f t="shared" si="27"/>
        <v>2617552.9</v>
      </c>
      <c r="L22" s="279">
        <f t="shared" si="27"/>
        <v>0</v>
      </c>
      <c r="M22" s="279">
        <f t="shared" si="27"/>
        <v>65100</v>
      </c>
      <c r="N22" s="237">
        <f t="shared" si="27"/>
        <v>0</v>
      </c>
      <c r="P22" s="472"/>
      <c r="Q22" s="473"/>
      <c r="R22" s="474">
        <f t="shared" si="14"/>
        <v>0</v>
      </c>
      <c r="S22" s="475">
        <f t="shared" si="1"/>
        <v>30023908</v>
      </c>
      <c r="T22" s="475">
        <f t="shared" si="2"/>
        <v>30023908</v>
      </c>
      <c r="U22" s="475">
        <f t="shared" si="3"/>
        <v>30023908</v>
      </c>
      <c r="V22" s="475">
        <f t="shared" si="4"/>
        <v>30023908</v>
      </c>
      <c r="W22" s="475">
        <f t="shared" si="5"/>
        <v>30023908</v>
      </c>
      <c r="X22" s="475">
        <f t="shared" si="5"/>
        <v>30023908</v>
      </c>
      <c r="Y22" s="475">
        <f t="shared" si="6"/>
        <v>0</v>
      </c>
      <c r="Z22" s="475">
        <f t="shared" si="7"/>
        <v>0</v>
      </c>
      <c r="AA22" s="475">
        <f t="shared" si="7"/>
        <v>0</v>
      </c>
      <c r="AB22" s="459"/>
      <c r="AC22" s="235">
        <f t="shared" si="15"/>
        <v>2358685</v>
      </c>
      <c r="AD22" s="235">
        <f t="shared" si="8"/>
        <v>2358685</v>
      </c>
      <c r="AE22" s="235">
        <f t="shared" si="8"/>
        <v>2358685</v>
      </c>
      <c r="AF22" s="237">
        <f t="shared" ref="AF22:AK22" si="28">SUM(AF23:AF24)</f>
        <v>2358685</v>
      </c>
      <c r="AG22" s="237">
        <f t="shared" si="28"/>
        <v>2358685</v>
      </c>
      <c r="AH22" s="237">
        <f t="shared" si="28"/>
        <v>2358685</v>
      </c>
      <c r="AI22" s="237">
        <f t="shared" si="28"/>
        <v>0</v>
      </c>
      <c r="AJ22" s="237">
        <f t="shared" si="28"/>
        <v>0</v>
      </c>
      <c r="AK22" s="237">
        <f t="shared" si="28"/>
        <v>0</v>
      </c>
      <c r="AL22" s="459"/>
      <c r="AM22" s="235">
        <f t="shared" si="16"/>
        <v>27665223</v>
      </c>
      <c r="AN22" s="235">
        <f t="shared" si="10"/>
        <v>27665223</v>
      </c>
      <c r="AO22" s="235">
        <f t="shared" si="10"/>
        <v>27665223</v>
      </c>
      <c r="AP22" s="237">
        <f t="shared" ref="AP22:AU22" si="29">SUM(AP23:AP24)</f>
        <v>27665223</v>
      </c>
      <c r="AQ22" s="237">
        <f t="shared" si="29"/>
        <v>27665223</v>
      </c>
      <c r="AR22" s="237">
        <f t="shared" si="29"/>
        <v>27665223</v>
      </c>
      <c r="AS22" s="237">
        <f t="shared" si="29"/>
        <v>0</v>
      </c>
      <c r="AT22" s="237">
        <f t="shared" si="29"/>
        <v>0</v>
      </c>
      <c r="AU22" s="237">
        <f t="shared" si="29"/>
        <v>0</v>
      </c>
    </row>
    <row r="23" spans="1:47" ht="23.25">
      <c r="A23" s="1097" t="s">
        <v>313</v>
      </c>
      <c r="B23" s="1097"/>
      <c r="C23" s="1097"/>
      <c r="D23" s="1097"/>
      <c r="E23" s="236"/>
      <c r="F23" s="234" t="s">
        <v>314</v>
      </c>
      <c r="G23" s="235">
        <f t="shared" si="12"/>
        <v>25120246.309999999</v>
      </c>
      <c r="H23" s="279">
        <f t="shared" si="13"/>
        <v>23059837</v>
      </c>
      <c r="I23" s="237">
        <f>'КФО 4'!H15+'КФО 4'!H18</f>
        <v>1811586</v>
      </c>
      <c r="J23" s="237">
        <f>'КФО 4'!H16+'КФО 4'!H19</f>
        <v>21248251</v>
      </c>
      <c r="K23" s="279">
        <f>'КФО 5'!H17</f>
        <v>2010409.31</v>
      </c>
      <c r="L23" s="279">
        <f>'КФО 6'!H16</f>
        <v>0</v>
      </c>
      <c r="M23" s="281">
        <f>КФО2!H16</f>
        <v>50000</v>
      </c>
      <c r="N23" s="237"/>
      <c r="P23" s="472"/>
      <c r="Q23" s="473"/>
      <c r="R23" s="474">
        <f t="shared" si="14"/>
        <v>0</v>
      </c>
      <c r="S23" s="475">
        <f t="shared" si="1"/>
        <v>23059837</v>
      </c>
      <c r="T23" s="475">
        <f t="shared" si="2"/>
        <v>23059837</v>
      </c>
      <c r="U23" s="475">
        <f t="shared" si="3"/>
        <v>23059837</v>
      </c>
      <c r="V23" s="475">
        <f t="shared" si="4"/>
        <v>23059837</v>
      </c>
      <c r="W23" s="475">
        <f t="shared" si="5"/>
        <v>23059837</v>
      </c>
      <c r="X23" s="475">
        <f t="shared" si="5"/>
        <v>23059837</v>
      </c>
      <c r="Y23" s="475">
        <f t="shared" si="6"/>
        <v>0</v>
      </c>
      <c r="Z23" s="475">
        <f t="shared" si="7"/>
        <v>0</v>
      </c>
      <c r="AA23" s="475">
        <f t="shared" si="7"/>
        <v>0</v>
      </c>
      <c r="AB23" s="459"/>
      <c r="AC23" s="235">
        <f t="shared" si="15"/>
        <v>1811586</v>
      </c>
      <c r="AD23" s="235">
        <f t="shared" si="8"/>
        <v>1811586</v>
      </c>
      <c r="AE23" s="235">
        <f t="shared" si="8"/>
        <v>1811586</v>
      </c>
      <c r="AF23" s="237">
        <f>'КФО 4'!H15</f>
        <v>1811586</v>
      </c>
      <c r="AG23" s="237">
        <f>'КФО 4'!I15</f>
        <v>1811586</v>
      </c>
      <c r="AH23" s="237">
        <f>'КФО 4'!J15</f>
        <v>1811586</v>
      </c>
      <c r="AI23" s="237">
        <f>'КФО 4'!H18</f>
        <v>0</v>
      </c>
      <c r="AJ23" s="237">
        <f>'КФО 4'!I18</f>
        <v>0</v>
      </c>
      <c r="AK23" s="237">
        <f>'КФО 4'!J18</f>
        <v>0</v>
      </c>
      <c r="AL23" s="459"/>
      <c r="AM23" s="235">
        <f t="shared" si="16"/>
        <v>21248251</v>
      </c>
      <c r="AN23" s="235">
        <f t="shared" si="10"/>
        <v>21248251</v>
      </c>
      <c r="AO23" s="235">
        <f t="shared" si="10"/>
        <v>21248251</v>
      </c>
      <c r="AP23" s="237">
        <f>'КФО 4'!H16</f>
        <v>21248251</v>
      </c>
      <c r="AQ23" s="237">
        <f>'КФО 4'!I16</f>
        <v>21248251</v>
      </c>
      <c r="AR23" s="237">
        <f>'КФО 4'!J16</f>
        <v>21248251</v>
      </c>
      <c r="AS23" s="237">
        <f>'КФО 4'!H19</f>
        <v>0</v>
      </c>
      <c r="AT23" s="237">
        <f>'КФО 4'!I19</f>
        <v>0</v>
      </c>
      <c r="AU23" s="237">
        <f>'КФО 4'!J19</f>
        <v>0</v>
      </c>
    </row>
    <row r="24" spans="1:47" ht="23.25">
      <c r="A24" s="1097" t="s">
        <v>395</v>
      </c>
      <c r="B24" s="1097"/>
      <c r="C24" s="1097"/>
      <c r="D24" s="1097"/>
      <c r="E24" s="236"/>
      <c r="F24" s="234" t="s">
        <v>315</v>
      </c>
      <c r="G24" s="235">
        <f t="shared" si="12"/>
        <v>7586314.5899999999</v>
      </c>
      <c r="H24" s="279">
        <f t="shared" si="13"/>
        <v>6964071</v>
      </c>
      <c r="I24" s="237">
        <f>'КФО 4'!H27+'КФО 4'!H30</f>
        <v>547099</v>
      </c>
      <c r="J24" s="237">
        <f>'КФО 4'!H28+'КФО 4'!H31</f>
        <v>6416972</v>
      </c>
      <c r="K24" s="279">
        <f>'КФО 5'!H25</f>
        <v>607143.59</v>
      </c>
      <c r="L24" s="279">
        <f>'КФО 6'!H23</f>
        <v>0</v>
      </c>
      <c r="M24" s="281">
        <f>КФО2!H23</f>
        <v>15100</v>
      </c>
      <c r="N24" s="237"/>
      <c r="P24" s="472"/>
      <c r="Q24" s="473"/>
      <c r="R24" s="474">
        <f t="shared" si="14"/>
        <v>0</v>
      </c>
      <c r="S24" s="475">
        <f t="shared" si="1"/>
        <v>6964071</v>
      </c>
      <c r="T24" s="475">
        <f t="shared" si="2"/>
        <v>6964071</v>
      </c>
      <c r="U24" s="475">
        <f t="shared" si="3"/>
        <v>6964071</v>
      </c>
      <c r="V24" s="475">
        <f t="shared" si="4"/>
        <v>6964071</v>
      </c>
      <c r="W24" s="475">
        <f t="shared" si="5"/>
        <v>6964071</v>
      </c>
      <c r="X24" s="475">
        <f t="shared" si="5"/>
        <v>6964071</v>
      </c>
      <c r="Y24" s="475">
        <f t="shared" si="6"/>
        <v>0</v>
      </c>
      <c r="Z24" s="475">
        <f t="shared" si="7"/>
        <v>0</v>
      </c>
      <c r="AA24" s="475">
        <f t="shared" si="7"/>
        <v>0</v>
      </c>
      <c r="AB24" s="459"/>
      <c r="AC24" s="235">
        <f t="shared" si="15"/>
        <v>547099</v>
      </c>
      <c r="AD24" s="235">
        <f t="shared" si="8"/>
        <v>547099</v>
      </c>
      <c r="AE24" s="235">
        <f t="shared" si="8"/>
        <v>547099</v>
      </c>
      <c r="AF24" s="237">
        <f>'КФО 4'!H27</f>
        <v>547099</v>
      </c>
      <c r="AG24" s="237">
        <f>'КФО 4'!I27</f>
        <v>547099</v>
      </c>
      <c r="AH24" s="237">
        <f>'КФО 4'!J27</f>
        <v>547099</v>
      </c>
      <c r="AI24" s="237">
        <f>'КФО 4'!H30</f>
        <v>0</v>
      </c>
      <c r="AJ24" s="237">
        <f>'КФО 4'!I30</f>
        <v>0</v>
      </c>
      <c r="AK24" s="237">
        <f>'КФО 4'!J30</f>
        <v>0</v>
      </c>
      <c r="AL24" s="459"/>
      <c r="AM24" s="235">
        <f t="shared" si="16"/>
        <v>6416972</v>
      </c>
      <c r="AN24" s="235">
        <f t="shared" si="10"/>
        <v>6416972</v>
      </c>
      <c r="AO24" s="235">
        <f t="shared" si="10"/>
        <v>6416972</v>
      </c>
      <c r="AP24" s="237">
        <f>'КФО 4'!H28</f>
        <v>6416972</v>
      </c>
      <c r="AQ24" s="237">
        <f>'КФО 4'!I28</f>
        <v>6416972</v>
      </c>
      <c r="AR24" s="237">
        <f>'КФО 4'!J28</f>
        <v>6416972</v>
      </c>
      <c r="AS24" s="237">
        <f>'КФО 4'!H31</f>
        <v>0</v>
      </c>
      <c r="AT24" s="237">
        <f>'КФО 4'!I31</f>
        <v>0</v>
      </c>
      <c r="AU24" s="237">
        <f>'КФО 4'!J31</f>
        <v>0</v>
      </c>
    </row>
    <row r="25" spans="1:47" ht="23.25">
      <c r="A25" s="1126" t="s">
        <v>526</v>
      </c>
      <c r="B25" s="1127"/>
      <c r="C25" s="1127"/>
      <c r="D25" s="1128"/>
      <c r="E25" s="247"/>
      <c r="F25" s="403"/>
      <c r="G25" s="235">
        <f t="shared" si="12"/>
        <v>0</v>
      </c>
      <c r="H25" s="250">
        <f t="shared" si="13"/>
        <v>0</v>
      </c>
      <c r="I25" s="248"/>
      <c r="J25" s="248">
        <f>J27+J29</f>
        <v>0</v>
      </c>
      <c r="K25" s="250"/>
      <c r="L25" s="250"/>
      <c r="M25" s="250"/>
      <c r="N25" s="248"/>
      <c r="P25" s="472"/>
      <c r="Q25" s="473"/>
      <c r="R25" s="474">
        <f t="shared" si="14"/>
        <v>0</v>
      </c>
      <c r="S25" s="475">
        <f t="shared" si="1"/>
        <v>0</v>
      </c>
      <c r="T25" s="475">
        <f t="shared" si="2"/>
        <v>0</v>
      </c>
      <c r="U25" s="475">
        <f t="shared" si="3"/>
        <v>0</v>
      </c>
      <c r="V25" s="475">
        <f t="shared" si="4"/>
        <v>0</v>
      </c>
      <c r="W25" s="475">
        <f t="shared" ref="W25:X40" si="30">AG25+AQ25</f>
        <v>0</v>
      </c>
      <c r="X25" s="475">
        <f t="shared" si="30"/>
        <v>0</v>
      </c>
      <c r="Y25" s="475">
        <f t="shared" si="6"/>
        <v>0</v>
      </c>
      <c r="Z25" s="475">
        <f t="shared" ref="Z25:AA40" si="31">AJ25+AT25</f>
        <v>0</v>
      </c>
      <c r="AA25" s="475">
        <f t="shared" si="31"/>
        <v>0</v>
      </c>
      <c r="AB25" s="459"/>
      <c r="AC25" s="235">
        <f t="shared" si="15"/>
        <v>0</v>
      </c>
      <c r="AD25" s="235">
        <f t="shared" ref="AD25:AD78" si="32">AG25+AJ25</f>
        <v>0</v>
      </c>
      <c r="AE25" s="235">
        <f t="shared" ref="AE25:AE78" si="33">AH25+AK25</f>
        <v>0</v>
      </c>
      <c r="AF25" s="248"/>
      <c r="AG25" s="248"/>
      <c r="AH25" s="248"/>
      <c r="AI25" s="248"/>
      <c r="AJ25" s="248"/>
      <c r="AK25" s="248"/>
      <c r="AL25" s="459"/>
      <c r="AM25" s="235">
        <f t="shared" si="16"/>
        <v>0</v>
      </c>
      <c r="AN25" s="235">
        <f t="shared" ref="AN25:AN78" si="34">AQ25+AT25</f>
        <v>0</v>
      </c>
      <c r="AO25" s="235">
        <f t="shared" ref="AO25:AO78" si="35">AR25+AU25</f>
        <v>0</v>
      </c>
      <c r="AP25" s="248">
        <f t="shared" ref="AP25:AU25" si="36">AP27+AP29</f>
        <v>0</v>
      </c>
      <c r="AQ25" s="248">
        <f t="shared" si="36"/>
        <v>0</v>
      </c>
      <c r="AR25" s="248">
        <f t="shared" si="36"/>
        <v>0</v>
      </c>
      <c r="AS25" s="248">
        <f t="shared" si="36"/>
        <v>0</v>
      </c>
      <c r="AT25" s="248">
        <f t="shared" si="36"/>
        <v>0</v>
      </c>
      <c r="AU25" s="248">
        <f t="shared" si="36"/>
        <v>0</v>
      </c>
    </row>
    <row r="26" spans="1:47" ht="55.15" customHeight="1">
      <c r="A26" s="1135" t="s">
        <v>513</v>
      </c>
      <c r="B26" s="1136"/>
      <c r="C26" s="1136"/>
      <c r="D26" s="1137"/>
      <c r="E26" s="236"/>
      <c r="F26" s="434"/>
      <c r="G26" s="235">
        <f t="shared" si="12"/>
        <v>0</v>
      </c>
      <c r="H26" s="279">
        <f t="shared" si="13"/>
        <v>0</v>
      </c>
      <c r="I26" s="237"/>
      <c r="J26" s="237">
        <f>J27</f>
        <v>0</v>
      </c>
      <c r="K26" s="279"/>
      <c r="L26" s="279"/>
      <c r="M26" s="281"/>
      <c r="N26" s="237"/>
      <c r="P26" s="472"/>
      <c r="Q26" s="473"/>
      <c r="R26" s="474">
        <f t="shared" si="14"/>
        <v>0</v>
      </c>
      <c r="S26" s="475">
        <f t="shared" si="1"/>
        <v>0</v>
      </c>
      <c r="T26" s="475">
        <f t="shared" si="2"/>
        <v>0</v>
      </c>
      <c r="U26" s="475">
        <f t="shared" si="3"/>
        <v>0</v>
      </c>
      <c r="V26" s="475">
        <f t="shared" si="4"/>
        <v>0</v>
      </c>
      <c r="W26" s="475">
        <f t="shared" si="30"/>
        <v>0</v>
      </c>
      <c r="X26" s="475">
        <f t="shared" si="30"/>
        <v>0</v>
      </c>
      <c r="Y26" s="475">
        <f t="shared" si="6"/>
        <v>0</v>
      </c>
      <c r="Z26" s="475">
        <f t="shared" si="31"/>
        <v>0</v>
      </c>
      <c r="AA26" s="475">
        <f t="shared" si="31"/>
        <v>0</v>
      </c>
      <c r="AB26" s="459"/>
      <c r="AC26" s="235">
        <f t="shared" si="15"/>
        <v>0</v>
      </c>
      <c r="AD26" s="235">
        <f t="shared" si="32"/>
        <v>0</v>
      </c>
      <c r="AE26" s="235">
        <f t="shared" si="33"/>
        <v>0</v>
      </c>
      <c r="AF26" s="237"/>
      <c r="AG26" s="237"/>
      <c r="AH26" s="237"/>
      <c r="AI26" s="237"/>
      <c r="AJ26" s="237"/>
      <c r="AK26" s="237"/>
      <c r="AL26" s="459"/>
      <c r="AM26" s="235">
        <f t="shared" si="16"/>
        <v>0</v>
      </c>
      <c r="AN26" s="235">
        <f t="shared" si="34"/>
        <v>0</v>
      </c>
      <c r="AO26" s="235">
        <f t="shared" si="35"/>
        <v>0</v>
      </c>
      <c r="AP26" s="237">
        <f t="shared" ref="AP26:AU26" si="37">AP27</f>
        <v>0</v>
      </c>
      <c r="AQ26" s="237">
        <f t="shared" si="37"/>
        <v>0</v>
      </c>
      <c r="AR26" s="237">
        <f t="shared" si="37"/>
        <v>0</v>
      </c>
      <c r="AS26" s="237">
        <f t="shared" si="37"/>
        <v>0</v>
      </c>
      <c r="AT26" s="237">
        <f t="shared" si="37"/>
        <v>0</v>
      </c>
      <c r="AU26" s="237">
        <f t="shared" si="37"/>
        <v>0</v>
      </c>
    </row>
    <row r="27" spans="1:47" ht="23.25">
      <c r="A27" s="1097" t="s">
        <v>10</v>
      </c>
      <c r="B27" s="1097"/>
      <c r="C27" s="1097"/>
      <c r="D27" s="1097"/>
      <c r="E27" s="236">
        <v>226</v>
      </c>
      <c r="F27" s="234" t="s">
        <v>512</v>
      </c>
      <c r="G27" s="235">
        <f t="shared" si="12"/>
        <v>0</v>
      </c>
      <c r="H27" s="279">
        <f t="shared" si="13"/>
        <v>0</v>
      </c>
      <c r="I27" s="237"/>
      <c r="J27" s="237">
        <f>'КФО 4'!H39</f>
        <v>0</v>
      </c>
      <c r="K27" s="279"/>
      <c r="L27" s="279"/>
      <c r="M27" s="281"/>
      <c r="N27" s="237"/>
      <c r="P27" s="472"/>
      <c r="Q27" s="473"/>
      <c r="R27" s="474">
        <f t="shared" si="14"/>
        <v>0</v>
      </c>
      <c r="S27" s="475">
        <f t="shared" si="1"/>
        <v>0</v>
      </c>
      <c r="T27" s="475">
        <f t="shared" si="2"/>
        <v>0</v>
      </c>
      <c r="U27" s="475">
        <f t="shared" si="3"/>
        <v>0</v>
      </c>
      <c r="V27" s="475">
        <f t="shared" si="4"/>
        <v>0</v>
      </c>
      <c r="W27" s="475">
        <f t="shared" si="30"/>
        <v>0</v>
      </c>
      <c r="X27" s="475">
        <f t="shared" si="30"/>
        <v>0</v>
      </c>
      <c r="Y27" s="475">
        <f t="shared" si="6"/>
        <v>0</v>
      </c>
      <c r="Z27" s="475">
        <f t="shared" si="31"/>
        <v>0</v>
      </c>
      <c r="AA27" s="475">
        <f t="shared" si="31"/>
        <v>0</v>
      </c>
      <c r="AB27" s="459"/>
      <c r="AC27" s="235">
        <f t="shared" si="15"/>
        <v>0</v>
      </c>
      <c r="AD27" s="235">
        <f t="shared" si="32"/>
        <v>0</v>
      </c>
      <c r="AE27" s="235">
        <f t="shared" si="33"/>
        <v>0</v>
      </c>
      <c r="AF27" s="237"/>
      <c r="AG27" s="237"/>
      <c r="AH27" s="237"/>
      <c r="AI27" s="237"/>
      <c r="AJ27" s="237"/>
      <c r="AK27" s="237"/>
      <c r="AL27" s="459"/>
      <c r="AM27" s="235">
        <f t="shared" si="16"/>
        <v>0</v>
      </c>
      <c r="AN27" s="235">
        <f t="shared" si="34"/>
        <v>0</v>
      </c>
      <c r="AO27" s="235">
        <f t="shared" si="35"/>
        <v>0</v>
      </c>
      <c r="AP27" s="237">
        <f>'КФО 4'!H39</f>
        <v>0</v>
      </c>
      <c r="AQ27" s="237">
        <f>'КФО 4'!I39</f>
        <v>0</v>
      </c>
      <c r="AR27" s="237">
        <f>'КФО 4'!J39</f>
        <v>0</v>
      </c>
      <c r="AS27" s="237"/>
      <c r="AT27" s="237"/>
      <c r="AU27" s="237"/>
    </row>
    <row r="28" spans="1:47" ht="55.9" customHeight="1">
      <c r="A28" s="1135" t="s">
        <v>514</v>
      </c>
      <c r="B28" s="1136"/>
      <c r="C28" s="1136"/>
      <c r="D28" s="1137"/>
      <c r="E28" s="236"/>
      <c r="F28" s="435"/>
      <c r="G28" s="235">
        <f t="shared" si="12"/>
        <v>0</v>
      </c>
      <c r="H28" s="279">
        <f t="shared" si="13"/>
        <v>0</v>
      </c>
      <c r="I28" s="237"/>
      <c r="J28" s="237">
        <f>J29</f>
        <v>0</v>
      </c>
      <c r="K28" s="279"/>
      <c r="L28" s="279"/>
      <c r="M28" s="281"/>
      <c r="N28" s="237"/>
      <c r="P28" s="472"/>
      <c r="Q28" s="473"/>
      <c r="R28" s="474">
        <f t="shared" si="14"/>
        <v>0</v>
      </c>
      <c r="S28" s="475">
        <f t="shared" si="1"/>
        <v>0</v>
      </c>
      <c r="T28" s="475">
        <f t="shared" si="2"/>
        <v>0</v>
      </c>
      <c r="U28" s="475">
        <f t="shared" si="3"/>
        <v>0</v>
      </c>
      <c r="V28" s="475">
        <f t="shared" si="4"/>
        <v>0</v>
      </c>
      <c r="W28" s="475">
        <f t="shared" si="30"/>
        <v>0</v>
      </c>
      <c r="X28" s="475">
        <f t="shared" si="30"/>
        <v>0</v>
      </c>
      <c r="Y28" s="475">
        <f t="shared" si="6"/>
        <v>0</v>
      </c>
      <c r="Z28" s="475">
        <f t="shared" si="31"/>
        <v>0</v>
      </c>
      <c r="AA28" s="475">
        <f t="shared" si="31"/>
        <v>0</v>
      </c>
      <c r="AB28" s="459"/>
      <c r="AC28" s="235">
        <f t="shared" si="15"/>
        <v>0</v>
      </c>
      <c r="AD28" s="235">
        <f t="shared" si="32"/>
        <v>0</v>
      </c>
      <c r="AE28" s="235">
        <f t="shared" si="33"/>
        <v>0</v>
      </c>
      <c r="AF28" s="237"/>
      <c r="AG28" s="237"/>
      <c r="AH28" s="237"/>
      <c r="AI28" s="237"/>
      <c r="AJ28" s="237"/>
      <c r="AK28" s="237"/>
      <c r="AL28" s="459"/>
      <c r="AM28" s="235">
        <f t="shared" si="16"/>
        <v>0</v>
      </c>
      <c r="AN28" s="235">
        <f t="shared" si="34"/>
        <v>0</v>
      </c>
      <c r="AO28" s="235">
        <f t="shared" si="35"/>
        <v>0</v>
      </c>
      <c r="AP28" s="237">
        <f t="shared" ref="AP28:AU28" si="38">AP29</f>
        <v>0</v>
      </c>
      <c r="AQ28" s="237">
        <f t="shared" si="38"/>
        <v>0</v>
      </c>
      <c r="AR28" s="237">
        <f t="shared" si="38"/>
        <v>0</v>
      </c>
      <c r="AS28" s="237">
        <f t="shared" si="38"/>
        <v>0</v>
      </c>
      <c r="AT28" s="237">
        <f t="shared" si="38"/>
        <v>0</v>
      </c>
      <c r="AU28" s="237">
        <f t="shared" si="38"/>
        <v>0</v>
      </c>
    </row>
    <row r="29" spans="1:47" ht="23.25">
      <c r="A29" s="1097" t="s">
        <v>10</v>
      </c>
      <c r="B29" s="1097"/>
      <c r="C29" s="1097"/>
      <c r="D29" s="1097"/>
      <c r="E29" s="236">
        <v>226</v>
      </c>
      <c r="F29" s="435" t="s">
        <v>315</v>
      </c>
      <c r="G29" s="235">
        <f t="shared" si="12"/>
        <v>0</v>
      </c>
      <c r="H29" s="279">
        <f t="shared" si="13"/>
        <v>0</v>
      </c>
      <c r="I29" s="237"/>
      <c r="J29" s="237">
        <f>'КФО 4'!H46</f>
        <v>0</v>
      </c>
      <c r="K29" s="279"/>
      <c r="L29" s="279"/>
      <c r="M29" s="281"/>
      <c r="N29" s="237"/>
      <c r="P29" s="472"/>
      <c r="Q29" s="473"/>
      <c r="R29" s="474">
        <f t="shared" si="14"/>
        <v>0</v>
      </c>
      <c r="S29" s="475">
        <f t="shared" si="1"/>
        <v>0</v>
      </c>
      <c r="T29" s="475">
        <f t="shared" si="2"/>
        <v>0</v>
      </c>
      <c r="U29" s="475">
        <f t="shared" si="3"/>
        <v>0</v>
      </c>
      <c r="V29" s="475">
        <f t="shared" si="4"/>
        <v>0</v>
      </c>
      <c r="W29" s="475">
        <f t="shared" si="30"/>
        <v>0</v>
      </c>
      <c r="X29" s="475">
        <f t="shared" si="30"/>
        <v>0</v>
      </c>
      <c r="Y29" s="475">
        <f t="shared" si="6"/>
        <v>0</v>
      </c>
      <c r="Z29" s="475">
        <f t="shared" si="31"/>
        <v>0</v>
      </c>
      <c r="AA29" s="475">
        <f t="shared" si="31"/>
        <v>0</v>
      </c>
      <c r="AB29" s="459"/>
      <c r="AC29" s="235">
        <f t="shared" si="15"/>
        <v>0</v>
      </c>
      <c r="AD29" s="235">
        <f t="shared" si="32"/>
        <v>0</v>
      </c>
      <c r="AE29" s="235">
        <f t="shared" si="33"/>
        <v>0</v>
      </c>
      <c r="AF29" s="237"/>
      <c r="AG29" s="237"/>
      <c r="AH29" s="237"/>
      <c r="AI29" s="237"/>
      <c r="AJ29" s="237"/>
      <c r="AK29" s="237"/>
      <c r="AL29" s="459"/>
      <c r="AM29" s="235">
        <f t="shared" si="16"/>
        <v>0</v>
      </c>
      <c r="AN29" s="235">
        <f t="shared" si="34"/>
        <v>0</v>
      </c>
      <c r="AO29" s="235">
        <f t="shared" si="35"/>
        <v>0</v>
      </c>
      <c r="AP29" s="237">
        <f>'КФО 4'!H46</f>
        <v>0</v>
      </c>
      <c r="AQ29" s="237">
        <f>'КФО 4'!I46</f>
        <v>0</v>
      </c>
      <c r="AR29" s="237">
        <f>'КФО 4'!J46</f>
        <v>0</v>
      </c>
      <c r="AS29" s="237"/>
      <c r="AT29" s="237"/>
      <c r="AU29" s="237"/>
    </row>
    <row r="30" spans="1:47" ht="23.25">
      <c r="A30" s="1130" t="s">
        <v>316</v>
      </c>
      <c r="B30" s="1130"/>
      <c r="C30" s="1130"/>
      <c r="D30" s="1130"/>
      <c r="E30" s="247">
        <v>220</v>
      </c>
      <c r="F30" s="234" t="s">
        <v>493</v>
      </c>
      <c r="G30" s="235">
        <f t="shared" si="12"/>
        <v>0</v>
      </c>
      <c r="H30" s="250">
        <f t="shared" si="13"/>
        <v>0</v>
      </c>
      <c r="I30" s="248">
        <f t="shared" ref="I30:N30" si="39">SUM(I31:I39)</f>
        <v>0</v>
      </c>
      <c r="J30" s="248">
        <f t="shared" si="39"/>
        <v>0</v>
      </c>
      <c r="K30" s="248">
        <f t="shared" si="39"/>
        <v>0</v>
      </c>
      <c r="L30" s="248">
        <f t="shared" si="39"/>
        <v>0</v>
      </c>
      <c r="M30" s="248">
        <f t="shared" si="39"/>
        <v>0</v>
      </c>
      <c r="N30" s="248">
        <f t="shared" si="39"/>
        <v>0</v>
      </c>
      <c r="P30" s="472"/>
      <c r="Q30" s="473"/>
      <c r="R30" s="474">
        <f t="shared" si="14"/>
        <v>0</v>
      </c>
      <c r="S30" s="475">
        <f t="shared" si="1"/>
        <v>0</v>
      </c>
      <c r="T30" s="475">
        <f t="shared" si="2"/>
        <v>0</v>
      </c>
      <c r="U30" s="475">
        <f t="shared" si="3"/>
        <v>0</v>
      </c>
      <c r="V30" s="475">
        <f t="shared" si="4"/>
        <v>0</v>
      </c>
      <c r="W30" s="475">
        <f t="shared" si="30"/>
        <v>0</v>
      </c>
      <c r="X30" s="475">
        <f t="shared" si="30"/>
        <v>0</v>
      </c>
      <c r="Y30" s="475">
        <f t="shared" si="6"/>
        <v>0</v>
      </c>
      <c r="Z30" s="475">
        <f t="shared" si="31"/>
        <v>0</v>
      </c>
      <c r="AA30" s="475">
        <f t="shared" si="31"/>
        <v>0</v>
      </c>
      <c r="AB30" s="459"/>
      <c r="AC30" s="235">
        <f t="shared" si="15"/>
        <v>0</v>
      </c>
      <c r="AD30" s="235">
        <f t="shared" si="32"/>
        <v>0</v>
      </c>
      <c r="AE30" s="235">
        <f t="shared" si="33"/>
        <v>0</v>
      </c>
      <c r="AF30" s="248">
        <f t="shared" ref="AF30:AK30" si="40">SUM(AF31:AF39)</f>
        <v>0</v>
      </c>
      <c r="AG30" s="248">
        <f t="shared" si="40"/>
        <v>0</v>
      </c>
      <c r="AH30" s="248">
        <f t="shared" si="40"/>
        <v>0</v>
      </c>
      <c r="AI30" s="248">
        <f t="shared" si="40"/>
        <v>0</v>
      </c>
      <c r="AJ30" s="248">
        <f t="shared" si="40"/>
        <v>0</v>
      </c>
      <c r="AK30" s="248">
        <f t="shared" si="40"/>
        <v>0</v>
      </c>
      <c r="AL30" s="459"/>
      <c r="AM30" s="235">
        <f t="shared" si="16"/>
        <v>0</v>
      </c>
      <c r="AN30" s="235">
        <f t="shared" si="34"/>
        <v>0</v>
      </c>
      <c r="AO30" s="235">
        <f t="shared" si="35"/>
        <v>0</v>
      </c>
      <c r="AP30" s="248">
        <f t="shared" ref="AP30:AU30" si="41">SUM(AP31:AP39)</f>
        <v>0</v>
      </c>
      <c r="AQ30" s="248">
        <f t="shared" si="41"/>
        <v>0</v>
      </c>
      <c r="AR30" s="248">
        <f t="shared" si="41"/>
        <v>0</v>
      </c>
      <c r="AS30" s="248">
        <f t="shared" si="41"/>
        <v>0</v>
      </c>
      <c r="AT30" s="248">
        <f t="shared" si="41"/>
        <v>0</v>
      </c>
      <c r="AU30" s="248">
        <f t="shared" si="41"/>
        <v>0</v>
      </c>
    </row>
    <row r="31" spans="1:47" s="242" customFormat="1" ht="23.25">
      <c r="A31" s="1097" t="s">
        <v>317</v>
      </c>
      <c r="B31" s="1097"/>
      <c r="C31" s="1097"/>
      <c r="D31" s="1097"/>
      <c r="E31" s="236"/>
      <c r="F31" s="234" t="s">
        <v>318</v>
      </c>
      <c r="G31" s="235">
        <f t="shared" si="12"/>
        <v>0</v>
      </c>
      <c r="H31" s="279">
        <f t="shared" si="13"/>
        <v>0</v>
      </c>
      <c r="I31" s="237">
        <f>'КФО 4'!H55+'КФО 4'!H80</f>
        <v>0</v>
      </c>
      <c r="J31" s="237"/>
      <c r="K31" s="279">
        <f>'КФО 5'!H33</f>
        <v>0</v>
      </c>
      <c r="L31" s="279">
        <f>'КФО 6'!H28</f>
        <v>0</v>
      </c>
      <c r="M31" s="279">
        <f>КФО2!H28</f>
        <v>0</v>
      </c>
      <c r="N31" s="237"/>
      <c r="O31" s="223"/>
      <c r="P31" s="472"/>
      <c r="Q31" s="473"/>
      <c r="R31" s="474">
        <f t="shared" si="14"/>
        <v>0</v>
      </c>
      <c r="S31" s="475">
        <f t="shared" si="1"/>
        <v>0</v>
      </c>
      <c r="T31" s="475">
        <f t="shared" si="2"/>
        <v>0</v>
      </c>
      <c r="U31" s="475">
        <f t="shared" si="3"/>
        <v>0</v>
      </c>
      <c r="V31" s="475">
        <f t="shared" si="4"/>
        <v>0</v>
      </c>
      <c r="W31" s="475">
        <f t="shared" si="30"/>
        <v>0</v>
      </c>
      <c r="X31" s="475">
        <f t="shared" si="30"/>
        <v>0</v>
      </c>
      <c r="Y31" s="475">
        <f t="shared" si="6"/>
        <v>0</v>
      </c>
      <c r="Z31" s="475">
        <f t="shared" si="31"/>
        <v>0</v>
      </c>
      <c r="AA31" s="475">
        <f t="shared" si="31"/>
        <v>0</v>
      </c>
      <c r="AB31" s="459"/>
      <c r="AC31" s="235">
        <f t="shared" si="15"/>
        <v>0</v>
      </c>
      <c r="AD31" s="235">
        <f t="shared" si="32"/>
        <v>0</v>
      </c>
      <c r="AE31" s="235">
        <f t="shared" si="33"/>
        <v>0</v>
      </c>
      <c r="AF31" s="237">
        <f>'КФО 4'!H55</f>
        <v>0</v>
      </c>
      <c r="AG31" s="237">
        <f>'КФО 4'!I55</f>
        <v>0</v>
      </c>
      <c r="AH31" s="237">
        <f>'КФО 4'!J55</f>
        <v>0</v>
      </c>
      <c r="AI31" s="237">
        <f>'КФО 4'!H80</f>
        <v>0</v>
      </c>
      <c r="AJ31" s="237">
        <f>'КФО 4'!I80</f>
        <v>0</v>
      </c>
      <c r="AK31" s="237">
        <f>'КФО 4'!J80</f>
        <v>0</v>
      </c>
      <c r="AL31" s="459"/>
      <c r="AM31" s="235">
        <f t="shared" si="16"/>
        <v>0</v>
      </c>
      <c r="AN31" s="235">
        <f t="shared" si="34"/>
        <v>0</v>
      </c>
      <c r="AO31" s="235">
        <f t="shared" si="35"/>
        <v>0</v>
      </c>
      <c r="AP31" s="237"/>
      <c r="AQ31" s="237"/>
      <c r="AR31" s="237"/>
      <c r="AS31" s="237"/>
      <c r="AT31" s="237"/>
      <c r="AU31" s="237"/>
    </row>
    <row r="32" spans="1:47" ht="23.25">
      <c r="A32" s="1135" t="s">
        <v>396</v>
      </c>
      <c r="B32" s="1136"/>
      <c r="C32" s="1136"/>
      <c r="D32" s="1137"/>
      <c r="E32" s="236"/>
      <c r="F32" s="234" t="s">
        <v>318</v>
      </c>
      <c r="G32" s="235">
        <f t="shared" si="12"/>
        <v>0</v>
      </c>
      <c r="H32" s="279">
        <f t="shared" si="13"/>
        <v>0</v>
      </c>
      <c r="I32" s="237">
        <f>'КФО 4'!H59+'КФО 4'!H84</f>
        <v>0</v>
      </c>
      <c r="J32" s="237"/>
      <c r="K32" s="279">
        <f>'КФО 5'!H37</f>
        <v>0</v>
      </c>
      <c r="L32" s="279">
        <f>'КФО 6'!H29</f>
        <v>0</v>
      </c>
      <c r="M32" s="279">
        <f>КФО2!H29</f>
        <v>0</v>
      </c>
      <c r="N32" s="237"/>
      <c r="P32" s="472"/>
      <c r="Q32" s="473"/>
      <c r="R32" s="474">
        <f t="shared" si="14"/>
        <v>0</v>
      </c>
      <c r="S32" s="475">
        <f t="shared" si="1"/>
        <v>0</v>
      </c>
      <c r="T32" s="475">
        <f t="shared" si="2"/>
        <v>0</v>
      </c>
      <c r="U32" s="475">
        <f t="shared" si="3"/>
        <v>0</v>
      </c>
      <c r="V32" s="475">
        <f t="shared" si="4"/>
        <v>0</v>
      </c>
      <c r="W32" s="475">
        <f t="shared" si="30"/>
        <v>0</v>
      </c>
      <c r="X32" s="475">
        <f t="shared" si="30"/>
        <v>0</v>
      </c>
      <c r="Y32" s="475">
        <f t="shared" si="6"/>
        <v>0</v>
      </c>
      <c r="Z32" s="475">
        <f t="shared" si="31"/>
        <v>0</v>
      </c>
      <c r="AA32" s="475">
        <f t="shared" si="31"/>
        <v>0</v>
      </c>
      <c r="AB32" s="459"/>
      <c r="AC32" s="235">
        <f t="shared" si="15"/>
        <v>0</v>
      </c>
      <c r="AD32" s="235">
        <f t="shared" si="32"/>
        <v>0</v>
      </c>
      <c r="AE32" s="235">
        <f t="shared" si="33"/>
        <v>0</v>
      </c>
      <c r="AF32" s="237">
        <f>'КФО 4'!H59</f>
        <v>0</v>
      </c>
      <c r="AG32" s="237">
        <f>'КФО 4'!I59</f>
        <v>0</v>
      </c>
      <c r="AH32" s="237">
        <f>'КФО 4'!J59</f>
        <v>0</v>
      </c>
      <c r="AI32" s="237">
        <f>'КФО 4'!H84</f>
        <v>0</v>
      </c>
      <c r="AJ32" s="237">
        <f>'КФО 4'!I84</f>
        <v>0</v>
      </c>
      <c r="AK32" s="237">
        <f>'КФО 4'!J84</f>
        <v>0</v>
      </c>
      <c r="AL32" s="459"/>
      <c r="AM32" s="235">
        <f t="shared" si="16"/>
        <v>0</v>
      </c>
      <c r="AN32" s="235">
        <f t="shared" si="34"/>
        <v>0</v>
      </c>
      <c r="AO32" s="235">
        <f t="shared" si="35"/>
        <v>0</v>
      </c>
      <c r="AP32" s="237"/>
      <c r="AQ32" s="237"/>
      <c r="AR32" s="237"/>
      <c r="AS32" s="237"/>
      <c r="AT32" s="237"/>
      <c r="AU32" s="237"/>
    </row>
    <row r="33" spans="1:47" ht="23.25">
      <c r="A33" s="1097" t="s">
        <v>10</v>
      </c>
      <c r="B33" s="1097"/>
      <c r="C33" s="1097"/>
      <c r="D33" s="1097"/>
      <c r="E33" s="236"/>
      <c r="F33" s="234" t="s">
        <v>318</v>
      </c>
      <c r="G33" s="235">
        <f t="shared" si="12"/>
        <v>0</v>
      </c>
      <c r="H33" s="279">
        <f t="shared" si="13"/>
        <v>0</v>
      </c>
      <c r="I33" s="237">
        <f>'КФО 4'!H88+'КФО 4'!H63</f>
        <v>0</v>
      </c>
      <c r="J33" s="237"/>
      <c r="K33" s="279">
        <f>'КФО 5'!H41</f>
        <v>0</v>
      </c>
      <c r="L33" s="279">
        <f>'КФО 6'!H30</f>
        <v>0</v>
      </c>
      <c r="M33" s="279">
        <f>КФО2!H30</f>
        <v>0</v>
      </c>
      <c r="N33" s="237"/>
      <c r="P33" s="472"/>
      <c r="Q33" s="473"/>
      <c r="R33" s="474">
        <f t="shared" si="14"/>
        <v>0</v>
      </c>
      <c r="S33" s="475">
        <f t="shared" si="1"/>
        <v>0</v>
      </c>
      <c r="T33" s="475">
        <f t="shared" si="2"/>
        <v>0</v>
      </c>
      <c r="U33" s="475">
        <f t="shared" si="3"/>
        <v>0</v>
      </c>
      <c r="V33" s="475">
        <f t="shared" si="4"/>
        <v>0</v>
      </c>
      <c r="W33" s="475">
        <f t="shared" si="30"/>
        <v>0</v>
      </c>
      <c r="X33" s="475">
        <f t="shared" si="30"/>
        <v>0</v>
      </c>
      <c r="Y33" s="475">
        <f t="shared" si="6"/>
        <v>0</v>
      </c>
      <c r="Z33" s="475">
        <f t="shared" si="31"/>
        <v>0</v>
      </c>
      <c r="AA33" s="475">
        <f t="shared" si="31"/>
        <v>0</v>
      </c>
      <c r="AB33" s="459"/>
      <c r="AC33" s="235">
        <f t="shared" si="15"/>
        <v>0</v>
      </c>
      <c r="AD33" s="235">
        <f t="shared" si="32"/>
        <v>0</v>
      </c>
      <c r="AE33" s="235">
        <f t="shared" si="33"/>
        <v>0</v>
      </c>
      <c r="AF33" s="237">
        <f>'КФО 4'!H63</f>
        <v>0</v>
      </c>
      <c r="AG33" s="237">
        <f>'КФО 4'!I63</f>
        <v>0</v>
      </c>
      <c r="AH33" s="237">
        <f>'КФО 4'!J63</f>
        <v>0</v>
      </c>
      <c r="AI33" s="237">
        <f>'КФО 4'!H88</f>
        <v>0</v>
      </c>
      <c r="AJ33" s="237">
        <f>'КФО 4'!I88</f>
        <v>0</v>
      </c>
      <c r="AK33" s="237">
        <f>'КФО 4'!J88</f>
        <v>0</v>
      </c>
      <c r="AL33" s="459"/>
      <c r="AM33" s="235">
        <f t="shared" si="16"/>
        <v>0</v>
      </c>
      <c r="AN33" s="235">
        <f t="shared" si="34"/>
        <v>0</v>
      </c>
      <c r="AO33" s="235">
        <f t="shared" si="35"/>
        <v>0</v>
      </c>
      <c r="AP33" s="237"/>
      <c r="AQ33" s="237"/>
      <c r="AR33" s="237"/>
      <c r="AS33" s="237"/>
      <c r="AT33" s="237"/>
      <c r="AU33" s="237"/>
    </row>
    <row r="34" spans="1:47" ht="57.6" customHeight="1">
      <c r="A34" s="1097" t="s">
        <v>319</v>
      </c>
      <c r="B34" s="1097"/>
      <c r="C34" s="1097"/>
      <c r="D34" s="1097"/>
      <c r="E34" s="236"/>
      <c r="F34" s="234" t="s">
        <v>318</v>
      </c>
      <c r="G34" s="235">
        <f t="shared" si="12"/>
        <v>0</v>
      </c>
      <c r="H34" s="279">
        <f t="shared" si="13"/>
        <v>0</v>
      </c>
      <c r="I34" s="237">
        <f>'КФО 4'!H67+'КФО 4'!H92</f>
        <v>0</v>
      </c>
      <c r="J34" s="237"/>
      <c r="K34" s="279">
        <f>'КФО 5'!H45</f>
        <v>0</v>
      </c>
      <c r="L34" s="279">
        <f>'КФО 6'!H31</f>
        <v>0</v>
      </c>
      <c r="M34" s="279">
        <f>КФО2!H31</f>
        <v>0</v>
      </c>
      <c r="N34" s="237"/>
      <c r="P34" s="472"/>
      <c r="Q34" s="473"/>
      <c r="R34" s="474">
        <f t="shared" si="14"/>
        <v>0</v>
      </c>
      <c r="S34" s="475">
        <f t="shared" si="1"/>
        <v>0</v>
      </c>
      <c r="T34" s="475">
        <f t="shared" si="2"/>
        <v>0</v>
      </c>
      <c r="U34" s="475">
        <f t="shared" si="3"/>
        <v>0</v>
      </c>
      <c r="V34" s="475">
        <f t="shared" si="4"/>
        <v>0</v>
      </c>
      <c r="W34" s="475">
        <f t="shared" si="30"/>
        <v>0</v>
      </c>
      <c r="X34" s="475">
        <f t="shared" si="30"/>
        <v>0</v>
      </c>
      <c r="Y34" s="475">
        <f t="shared" si="6"/>
        <v>0</v>
      </c>
      <c r="Z34" s="475">
        <f t="shared" si="31"/>
        <v>0</v>
      </c>
      <c r="AA34" s="475">
        <f t="shared" si="31"/>
        <v>0</v>
      </c>
      <c r="AB34" s="459"/>
      <c r="AC34" s="235">
        <f t="shared" si="15"/>
        <v>0</v>
      </c>
      <c r="AD34" s="235">
        <f t="shared" si="32"/>
        <v>0</v>
      </c>
      <c r="AE34" s="235">
        <f t="shared" si="33"/>
        <v>0</v>
      </c>
      <c r="AF34" s="237">
        <f>'КФО 4'!H67</f>
        <v>0</v>
      </c>
      <c r="AG34" s="237">
        <f>'КФО 4'!I67</f>
        <v>0</v>
      </c>
      <c r="AH34" s="237">
        <f>'КФО 4'!J67</f>
        <v>0</v>
      </c>
      <c r="AI34" s="237">
        <f>'КФО 4'!H92</f>
        <v>0</v>
      </c>
      <c r="AJ34" s="237">
        <f>'КФО 4'!I92</f>
        <v>0</v>
      </c>
      <c r="AK34" s="237">
        <f>'КФО 4'!J92</f>
        <v>0</v>
      </c>
      <c r="AL34" s="459"/>
      <c r="AM34" s="235">
        <f t="shared" si="16"/>
        <v>0</v>
      </c>
      <c r="AN34" s="235">
        <f t="shared" si="34"/>
        <v>0</v>
      </c>
      <c r="AO34" s="235">
        <f t="shared" si="35"/>
        <v>0</v>
      </c>
      <c r="AP34" s="237"/>
      <c r="AQ34" s="237"/>
      <c r="AR34" s="237"/>
      <c r="AS34" s="237"/>
      <c r="AT34" s="237"/>
      <c r="AU34" s="237"/>
    </row>
    <row r="35" spans="1:47" ht="37.9" customHeight="1">
      <c r="A35" s="1097" t="s">
        <v>320</v>
      </c>
      <c r="B35" s="1097"/>
      <c r="C35" s="1097"/>
      <c r="D35" s="1097"/>
      <c r="E35" s="236"/>
      <c r="F35" s="234" t="s">
        <v>318</v>
      </c>
      <c r="G35" s="235">
        <f t="shared" si="12"/>
        <v>0</v>
      </c>
      <c r="H35" s="279">
        <f t="shared" si="13"/>
        <v>0</v>
      </c>
      <c r="I35" s="237">
        <f>'КФО 4'!H96+'КФО 4'!H71</f>
        <v>0</v>
      </c>
      <c r="J35" s="237"/>
      <c r="K35" s="279">
        <f>'КФО 5'!H49</f>
        <v>0</v>
      </c>
      <c r="L35" s="279">
        <f>'КФО 6'!H32</f>
        <v>0</v>
      </c>
      <c r="M35" s="279">
        <f>КФО2!H32</f>
        <v>0</v>
      </c>
      <c r="N35" s="237"/>
      <c r="P35" s="472"/>
      <c r="Q35" s="473"/>
      <c r="R35" s="474">
        <f t="shared" si="14"/>
        <v>0</v>
      </c>
      <c r="S35" s="475">
        <f t="shared" si="1"/>
        <v>0</v>
      </c>
      <c r="T35" s="475">
        <f t="shared" si="2"/>
        <v>0</v>
      </c>
      <c r="U35" s="475">
        <f t="shared" si="3"/>
        <v>0</v>
      </c>
      <c r="V35" s="475">
        <f t="shared" si="4"/>
        <v>0</v>
      </c>
      <c r="W35" s="475">
        <f t="shared" si="30"/>
        <v>0</v>
      </c>
      <c r="X35" s="475">
        <f t="shared" si="30"/>
        <v>0</v>
      </c>
      <c r="Y35" s="475">
        <f t="shared" si="6"/>
        <v>0</v>
      </c>
      <c r="Z35" s="475">
        <f t="shared" si="31"/>
        <v>0</v>
      </c>
      <c r="AA35" s="475">
        <f t="shared" si="31"/>
        <v>0</v>
      </c>
      <c r="AB35" s="459"/>
      <c r="AC35" s="235">
        <f t="shared" si="15"/>
        <v>0</v>
      </c>
      <c r="AD35" s="235">
        <f t="shared" si="32"/>
        <v>0</v>
      </c>
      <c r="AE35" s="235">
        <f t="shared" si="33"/>
        <v>0</v>
      </c>
      <c r="AF35" s="237">
        <f>'КФО 4'!H71</f>
        <v>0</v>
      </c>
      <c r="AG35" s="237">
        <f>'КФО 4'!I71</f>
        <v>0</v>
      </c>
      <c r="AH35" s="237">
        <f>'КФО 4'!J71</f>
        <v>0</v>
      </c>
      <c r="AI35" s="237">
        <f>'КФО 4'!H96</f>
        <v>0</v>
      </c>
      <c r="AJ35" s="237">
        <f>'КФО 4'!I96</f>
        <v>0</v>
      </c>
      <c r="AK35" s="237">
        <f>'КФО 4'!J96</f>
        <v>0</v>
      </c>
      <c r="AL35" s="459"/>
      <c r="AM35" s="235">
        <f t="shared" si="16"/>
        <v>0</v>
      </c>
      <c r="AN35" s="235">
        <f t="shared" si="34"/>
        <v>0</v>
      </c>
      <c r="AO35" s="235">
        <f t="shared" si="35"/>
        <v>0</v>
      </c>
      <c r="AP35" s="237"/>
      <c r="AQ35" s="237"/>
      <c r="AR35" s="237"/>
      <c r="AS35" s="237"/>
      <c r="AT35" s="237"/>
      <c r="AU35" s="237"/>
    </row>
    <row r="36" spans="1:47" ht="39.6" customHeight="1">
      <c r="A36" s="1097" t="s">
        <v>397</v>
      </c>
      <c r="B36" s="1097"/>
      <c r="C36" s="1097"/>
      <c r="D36" s="1097"/>
      <c r="E36" s="236"/>
      <c r="F36" s="234" t="s">
        <v>318</v>
      </c>
      <c r="G36" s="235">
        <f t="shared" si="12"/>
        <v>0</v>
      </c>
      <c r="H36" s="279">
        <f t="shared" si="13"/>
        <v>0</v>
      </c>
      <c r="I36" s="237">
        <f>'КФО 4'!H75+'КФО 4'!H101</f>
        <v>0</v>
      </c>
      <c r="J36" s="237"/>
      <c r="K36" s="279">
        <f>'КФО 5'!H53</f>
        <v>0</v>
      </c>
      <c r="L36" s="279">
        <f>'КФО 6'!H33</f>
        <v>0</v>
      </c>
      <c r="M36" s="279">
        <f>КФО2!H33</f>
        <v>0</v>
      </c>
      <c r="N36" s="237"/>
      <c r="P36" s="472"/>
      <c r="Q36" s="473"/>
      <c r="R36" s="474">
        <f t="shared" si="14"/>
        <v>0</v>
      </c>
      <c r="S36" s="475">
        <f t="shared" si="1"/>
        <v>0</v>
      </c>
      <c r="T36" s="475">
        <f t="shared" si="2"/>
        <v>0</v>
      </c>
      <c r="U36" s="475">
        <f t="shared" si="3"/>
        <v>0</v>
      </c>
      <c r="V36" s="475">
        <f t="shared" si="4"/>
        <v>0</v>
      </c>
      <c r="W36" s="475">
        <f t="shared" si="30"/>
        <v>0</v>
      </c>
      <c r="X36" s="475">
        <f t="shared" si="30"/>
        <v>0</v>
      </c>
      <c r="Y36" s="475">
        <f t="shared" si="6"/>
        <v>0</v>
      </c>
      <c r="Z36" s="475">
        <f t="shared" si="31"/>
        <v>0</v>
      </c>
      <c r="AA36" s="475">
        <f t="shared" si="31"/>
        <v>0</v>
      </c>
      <c r="AB36" s="459"/>
      <c r="AC36" s="235">
        <f t="shared" si="15"/>
        <v>0</v>
      </c>
      <c r="AD36" s="235">
        <f t="shared" si="32"/>
        <v>0</v>
      </c>
      <c r="AE36" s="235">
        <f t="shared" si="33"/>
        <v>0</v>
      </c>
      <c r="AF36" s="237">
        <f>'КФО 4'!H75</f>
        <v>0</v>
      </c>
      <c r="AG36" s="237">
        <f>'КФО 4'!I75</f>
        <v>0</v>
      </c>
      <c r="AH36" s="237">
        <f>'КФО 4'!J75</f>
        <v>0</v>
      </c>
      <c r="AI36" s="237">
        <f>'КФО 4'!H101</f>
        <v>0</v>
      </c>
      <c r="AJ36" s="237">
        <f>'КФО 4'!I101</f>
        <v>0</v>
      </c>
      <c r="AK36" s="237">
        <f>'КФО 4'!J101</f>
        <v>0</v>
      </c>
      <c r="AL36" s="459"/>
      <c r="AM36" s="235">
        <f t="shared" si="16"/>
        <v>0</v>
      </c>
      <c r="AN36" s="235">
        <f t="shared" si="34"/>
        <v>0</v>
      </c>
      <c r="AO36" s="235">
        <f t="shared" si="35"/>
        <v>0</v>
      </c>
      <c r="AP36" s="237"/>
      <c r="AQ36" s="237"/>
      <c r="AR36" s="237"/>
      <c r="AS36" s="237"/>
      <c r="AT36" s="237"/>
      <c r="AU36" s="237"/>
    </row>
    <row r="37" spans="1:47" ht="20.45" customHeight="1">
      <c r="A37" s="1097" t="s">
        <v>324</v>
      </c>
      <c r="B37" s="1097"/>
      <c r="C37" s="1097"/>
      <c r="D37" s="1097"/>
      <c r="E37" s="236"/>
      <c r="F37" s="234" t="str">
        <f>'[2]Таблица  2'!D35</f>
        <v>113</v>
      </c>
      <c r="G37" s="235">
        <f>H37+K37+L37+M37</f>
        <v>0</v>
      </c>
      <c r="H37" s="279">
        <f>J37+I37</f>
        <v>0</v>
      </c>
      <c r="I37" s="237">
        <f>'КФО 4'!H110</f>
        <v>0</v>
      </c>
      <c r="J37" s="237"/>
      <c r="K37" s="279">
        <f>'КФО 5'!H61</f>
        <v>0</v>
      </c>
      <c r="L37" s="279">
        <f>'КФО 6'!H40</f>
        <v>0</v>
      </c>
      <c r="M37" s="279">
        <f>КФО2!H41</f>
        <v>0</v>
      </c>
      <c r="N37" s="237"/>
      <c r="P37" s="472"/>
      <c r="Q37" s="473"/>
      <c r="R37" s="474">
        <f t="shared" si="14"/>
        <v>0</v>
      </c>
      <c r="S37" s="475">
        <f t="shared" si="1"/>
        <v>0</v>
      </c>
      <c r="T37" s="475">
        <f t="shared" si="2"/>
        <v>0</v>
      </c>
      <c r="U37" s="475">
        <f t="shared" si="3"/>
        <v>0</v>
      </c>
      <c r="V37" s="475">
        <f t="shared" si="4"/>
        <v>0</v>
      </c>
      <c r="W37" s="475">
        <f t="shared" si="30"/>
        <v>0</v>
      </c>
      <c r="X37" s="475">
        <f t="shared" si="30"/>
        <v>0</v>
      </c>
      <c r="Y37" s="475">
        <f t="shared" si="6"/>
        <v>0</v>
      </c>
      <c r="Z37" s="475">
        <f t="shared" si="31"/>
        <v>0</v>
      </c>
      <c r="AA37" s="475">
        <f t="shared" si="31"/>
        <v>0</v>
      </c>
      <c r="AB37" s="459"/>
      <c r="AC37" s="235">
        <f t="shared" si="15"/>
        <v>0</v>
      </c>
      <c r="AD37" s="235">
        <f t="shared" si="32"/>
        <v>0</v>
      </c>
      <c r="AE37" s="235">
        <f t="shared" si="33"/>
        <v>0</v>
      </c>
      <c r="AF37" s="237">
        <f>'КФО 4'!H110</f>
        <v>0</v>
      </c>
      <c r="AG37" s="237">
        <f>'КФО 4'!I110</f>
        <v>0</v>
      </c>
      <c r="AH37" s="237">
        <f>'КФО 4'!J110</f>
        <v>0</v>
      </c>
      <c r="AI37" s="237"/>
      <c r="AJ37" s="237"/>
      <c r="AK37" s="237"/>
      <c r="AL37" s="459"/>
      <c r="AM37" s="235">
        <f t="shared" si="16"/>
        <v>0</v>
      </c>
      <c r="AN37" s="235">
        <f t="shared" si="34"/>
        <v>0</v>
      </c>
      <c r="AO37" s="235">
        <f t="shared" si="35"/>
        <v>0</v>
      </c>
      <c r="AP37" s="237"/>
      <c r="AQ37" s="237"/>
      <c r="AR37" s="237"/>
      <c r="AS37" s="237"/>
      <c r="AT37" s="237"/>
      <c r="AU37" s="237"/>
    </row>
    <row r="38" spans="1:47" ht="39.6" customHeight="1">
      <c r="A38" s="1135" t="s">
        <v>491</v>
      </c>
      <c r="B38" s="1136"/>
      <c r="C38" s="1136"/>
      <c r="D38" s="1137"/>
      <c r="E38" s="236"/>
      <c r="F38" s="234" t="s">
        <v>492</v>
      </c>
      <c r="G38" s="235">
        <f>H38+K38+L38+M38</f>
        <v>0</v>
      </c>
      <c r="H38" s="279">
        <f>J38+I38</f>
        <v>0</v>
      </c>
      <c r="I38" s="237">
        <f>'КФО 4'!H124</f>
        <v>0</v>
      </c>
      <c r="J38" s="237">
        <f>'КФО 4'!H130</f>
        <v>0</v>
      </c>
      <c r="K38" s="279">
        <f>'КФО 5'!H79</f>
        <v>0</v>
      </c>
      <c r="L38" s="279"/>
      <c r="M38" s="279"/>
      <c r="N38" s="279"/>
      <c r="P38" s="472"/>
      <c r="Q38" s="473"/>
      <c r="R38" s="474">
        <f t="shared" si="14"/>
        <v>0</v>
      </c>
      <c r="S38" s="475">
        <f t="shared" si="1"/>
        <v>0</v>
      </c>
      <c r="T38" s="475">
        <f t="shared" si="2"/>
        <v>0</v>
      </c>
      <c r="U38" s="475">
        <f t="shared" si="3"/>
        <v>0</v>
      </c>
      <c r="V38" s="475">
        <f t="shared" si="4"/>
        <v>0</v>
      </c>
      <c r="W38" s="475">
        <f t="shared" si="30"/>
        <v>0</v>
      </c>
      <c r="X38" s="475">
        <f t="shared" si="30"/>
        <v>0</v>
      </c>
      <c r="Y38" s="475">
        <f t="shared" si="6"/>
        <v>0</v>
      </c>
      <c r="Z38" s="475">
        <f t="shared" si="31"/>
        <v>0</v>
      </c>
      <c r="AA38" s="475">
        <f t="shared" si="31"/>
        <v>0</v>
      </c>
      <c r="AB38" s="459"/>
      <c r="AC38" s="235">
        <f t="shared" si="15"/>
        <v>0</v>
      </c>
      <c r="AD38" s="235">
        <f t="shared" si="32"/>
        <v>0</v>
      </c>
      <c r="AE38" s="235">
        <f t="shared" si="33"/>
        <v>0</v>
      </c>
      <c r="AF38" s="237">
        <f>'КФО 4'!H124</f>
        <v>0</v>
      </c>
      <c r="AG38" s="237">
        <f>'КФО 4'!I124</f>
        <v>0</v>
      </c>
      <c r="AH38" s="237">
        <f>'КФО 4'!J124</f>
        <v>0</v>
      </c>
      <c r="AI38" s="237"/>
      <c r="AJ38" s="237"/>
      <c r="AK38" s="237"/>
      <c r="AL38" s="459"/>
      <c r="AM38" s="235">
        <f t="shared" si="16"/>
        <v>0</v>
      </c>
      <c r="AN38" s="235">
        <f t="shared" si="34"/>
        <v>0</v>
      </c>
      <c r="AO38" s="235">
        <f t="shared" si="35"/>
        <v>0</v>
      </c>
      <c r="AP38" s="237">
        <f>'КФО 4'!H130</f>
        <v>0</v>
      </c>
      <c r="AQ38" s="237">
        <f>'КФО 4'!I130</f>
        <v>0</v>
      </c>
      <c r="AR38" s="237">
        <f>'КФО 4'!J130</f>
        <v>0</v>
      </c>
      <c r="AS38" s="237">
        <f>'КФО 4'!H130</f>
        <v>0</v>
      </c>
      <c r="AT38" s="237">
        <f>'КФО 4'!I130</f>
        <v>0</v>
      </c>
      <c r="AU38" s="237">
        <f>'КФО 4'!J130</f>
        <v>0</v>
      </c>
    </row>
    <row r="39" spans="1:47" ht="44.45" customHeight="1">
      <c r="A39" s="1097" t="s">
        <v>398</v>
      </c>
      <c r="B39" s="1097"/>
      <c r="C39" s="1097"/>
      <c r="D39" s="1097"/>
      <c r="E39" s="236"/>
      <c r="F39" s="234" t="s">
        <v>490</v>
      </c>
      <c r="G39" s="235">
        <f t="shared" si="12"/>
        <v>0</v>
      </c>
      <c r="H39" s="279">
        <f t="shared" si="13"/>
        <v>0</v>
      </c>
      <c r="I39" s="237">
        <f>'КФО 4'!H138</f>
        <v>0</v>
      </c>
      <c r="J39" s="237"/>
      <c r="K39" s="279">
        <f>'КФО 5'!H85</f>
        <v>0</v>
      </c>
      <c r="L39" s="279">
        <f>'КФО 6'!H46</f>
        <v>0</v>
      </c>
      <c r="M39" s="279">
        <f>КФО2!H61</f>
        <v>0</v>
      </c>
      <c r="N39" s="237"/>
      <c r="P39" s="472"/>
      <c r="Q39" s="473"/>
      <c r="R39" s="474">
        <f t="shared" si="14"/>
        <v>0</v>
      </c>
      <c r="S39" s="475">
        <f t="shared" si="1"/>
        <v>0</v>
      </c>
      <c r="T39" s="475">
        <f t="shared" si="2"/>
        <v>0</v>
      </c>
      <c r="U39" s="475">
        <f t="shared" si="3"/>
        <v>0</v>
      </c>
      <c r="V39" s="475">
        <f t="shared" si="4"/>
        <v>0</v>
      </c>
      <c r="W39" s="475">
        <f t="shared" si="30"/>
        <v>0</v>
      </c>
      <c r="X39" s="475">
        <f t="shared" si="30"/>
        <v>0</v>
      </c>
      <c r="Y39" s="475">
        <f t="shared" si="6"/>
        <v>0</v>
      </c>
      <c r="Z39" s="475">
        <f t="shared" si="31"/>
        <v>0</v>
      </c>
      <c r="AA39" s="475">
        <f t="shared" si="31"/>
        <v>0</v>
      </c>
      <c r="AB39" s="459"/>
      <c r="AC39" s="235">
        <f t="shared" si="15"/>
        <v>0</v>
      </c>
      <c r="AD39" s="235">
        <f t="shared" si="32"/>
        <v>0</v>
      </c>
      <c r="AE39" s="235">
        <f t="shared" si="33"/>
        <v>0</v>
      </c>
      <c r="AF39" s="237">
        <f>'КФО 4'!H138</f>
        <v>0</v>
      </c>
      <c r="AG39" s="237">
        <f>'КФО 4'!I138</f>
        <v>0</v>
      </c>
      <c r="AH39" s="237">
        <f>'КФО 4'!J138</f>
        <v>0</v>
      </c>
      <c r="AI39" s="237"/>
      <c r="AJ39" s="237"/>
      <c r="AK39" s="237"/>
      <c r="AL39" s="459"/>
      <c r="AM39" s="235">
        <f t="shared" si="16"/>
        <v>0</v>
      </c>
      <c r="AN39" s="235">
        <f t="shared" si="34"/>
        <v>0</v>
      </c>
      <c r="AO39" s="235">
        <f t="shared" si="35"/>
        <v>0</v>
      </c>
      <c r="AP39" s="237"/>
      <c r="AQ39" s="237"/>
      <c r="AR39" s="237"/>
      <c r="AS39" s="237"/>
      <c r="AT39" s="237"/>
      <c r="AU39" s="237"/>
    </row>
    <row r="40" spans="1:47" ht="23.25">
      <c r="A40" s="1130" t="s">
        <v>321</v>
      </c>
      <c r="B40" s="1130"/>
      <c r="C40" s="1130"/>
      <c r="D40" s="1130"/>
      <c r="E40" s="247">
        <v>230</v>
      </c>
      <c r="F40" s="234"/>
      <c r="G40" s="235">
        <f t="shared" si="12"/>
        <v>0</v>
      </c>
      <c r="H40" s="250">
        <f t="shared" si="13"/>
        <v>0</v>
      </c>
      <c r="I40" s="248"/>
      <c r="J40" s="248"/>
      <c r="K40" s="250"/>
      <c r="L40" s="250"/>
      <c r="M40" s="250"/>
      <c r="N40" s="248"/>
      <c r="P40" s="472"/>
      <c r="Q40" s="473"/>
      <c r="R40" s="474">
        <f t="shared" si="14"/>
        <v>0</v>
      </c>
      <c r="S40" s="475">
        <f t="shared" si="1"/>
        <v>0</v>
      </c>
      <c r="T40" s="475">
        <f t="shared" si="2"/>
        <v>0</v>
      </c>
      <c r="U40" s="475">
        <f t="shared" si="3"/>
        <v>0</v>
      </c>
      <c r="V40" s="475">
        <f t="shared" si="4"/>
        <v>0</v>
      </c>
      <c r="W40" s="475">
        <f t="shared" si="30"/>
        <v>0</v>
      </c>
      <c r="X40" s="475">
        <f t="shared" si="30"/>
        <v>0</v>
      </c>
      <c r="Y40" s="475">
        <f t="shared" si="6"/>
        <v>0</v>
      </c>
      <c r="Z40" s="475">
        <f t="shared" si="31"/>
        <v>0</v>
      </c>
      <c r="AA40" s="475">
        <f t="shared" si="31"/>
        <v>0</v>
      </c>
      <c r="AB40" s="459"/>
      <c r="AC40" s="235">
        <f t="shared" si="15"/>
        <v>0</v>
      </c>
      <c r="AD40" s="235">
        <f t="shared" si="32"/>
        <v>0</v>
      </c>
      <c r="AE40" s="235">
        <f t="shared" si="33"/>
        <v>0</v>
      </c>
      <c r="AF40" s="248"/>
      <c r="AG40" s="248"/>
      <c r="AH40" s="248"/>
      <c r="AI40" s="248"/>
      <c r="AJ40" s="248"/>
      <c r="AK40" s="248"/>
      <c r="AL40" s="459"/>
      <c r="AM40" s="235">
        <f t="shared" si="16"/>
        <v>0</v>
      </c>
      <c r="AN40" s="235">
        <f t="shared" si="34"/>
        <v>0</v>
      </c>
      <c r="AO40" s="235">
        <f t="shared" si="35"/>
        <v>0</v>
      </c>
      <c r="AP40" s="248"/>
      <c r="AQ40" s="248"/>
      <c r="AR40" s="248"/>
      <c r="AS40" s="248"/>
      <c r="AT40" s="248"/>
      <c r="AU40" s="248"/>
    </row>
    <row r="41" spans="1:47" ht="23.25">
      <c r="A41" s="1130" t="s">
        <v>322</v>
      </c>
      <c r="B41" s="1130"/>
      <c r="C41" s="1130"/>
      <c r="D41" s="1130"/>
      <c r="E41" s="247">
        <v>240</v>
      </c>
      <c r="F41" s="234"/>
      <c r="G41" s="235">
        <f t="shared" si="12"/>
        <v>0</v>
      </c>
      <c r="H41" s="250">
        <f t="shared" si="13"/>
        <v>0</v>
      </c>
      <c r="I41" s="248"/>
      <c r="J41" s="248"/>
      <c r="K41" s="250"/>
      <c r="L41" s="250"/>
      <c r="M41" s="250"/>
      <c r="N41" s="248"/>
      <c r="P41" s="472"/>
      <c r="Q41" s="473"/>
      <c r="R41" s="474">
        <f t="shared" si="14"/>
        <v>0</v>
      </c>
      <c r="S41" s="475">
        <f t="shared" si="1"/>
        <v>0</v>
      </c>
      <c r="T41" s="475">
        <f t="shared" si="2"/>
        <v>0</v>
      </c>
      <c r="U41" s="475">
        <f t="shared" si="3"/>
        <v>0</v>
      </c>
      <c r="V41" s="475">
        <f t="shared" ref="V41:V78" si="42">AF41+AP41</f>
        <v>0</v>
      </c>
      <c r="W41" s="475">
        <f t="shared" ref="W41:X56" si="43">AG41+AQ41</f>
        <v>0</v>
      </c>
      <c r="X41" s="475">
        <f t="shared" si="43"/>
        <v>0</v>
      </c>
      <c r="Y41" s="475">
        <f t="shared" ref="Y41:Y78" si="44">AI41+AS41</f>
        <v>0</v>
      </c>
      <c r="Z41" s="475">
        <f t="shared" ref="Z41:AA56" si="45">AJ41+AT41</f>
        <v>0</v>
      </c>
      <c r="AA41" s="475">
        <f t="shared" si="45"/>
        <v>0</v>
      </c>
      <c r="AB41" s="459"/>
      <c r="AC41" s="235">
        <f t="shared" si="15"/>
        <v>0</v>
      </c>
      <c r="AD41" s="235">
        <f t="shared" si="32"/>
        <v>0</v>
      </c>
      <c r="AE41" s="235">
        <f t="shared" si="33"/>
        <v>0</v>
      </c>
      <c r="AF41" s="248"/>
      <c r="AG41" s="248"/>
      <c r="AH41" s="248"/>
      <c r="AI41" s="248"/>
      <c r="AJ41" s="248"/>
      <c r="AK41" s="248"/>
      <c r="AL41" s="459"/>
      <c r="AM41" s="235">
        <f t="shared" si="16"/>
        <v>0</v>
      </c>
      <c r="AN41" s="235">
        <f t="shared" si="34"/>
        <v>0</v>
      </c>
      <c r="AO41" s="235">
        <f t="shared" si="35"/>
        <v>0</v>
      </c>
      <c r="AP41" s="248"/>
      <c r="AQ41" s="248"/>
      <c r="AR41" s="248"/>
      <c r="AS41" s="248"/>
      <c r="AT41" s="248"/>
      <c r="AU41" s="248"/>
    </row>
    <row r="42" spans="1:47" ht="39.6" customHeight="1">
      <c r="A42" s="1130" t="s">
        <v>323</v>
      </c>
      <c r="B42" s="1130"/>
      <c r="C42" s="1130"/>
      <c r="D42" s="1130"/>
      <c r="E42" s="247">
        <v>250</v>
      </c>
      <c r="F42" s="234"/>
      <c r="G42" s="235">
        <f t="shared" si="12"/>
        <v>224022</v>
      </c>
      <c r="H42" s="250">
        <f>H43+H44+H45+H46</f>
        <v>224022</v>
      </c>
      <c r="I42" s="250">
        <f t="shared" ref="I42:N42" si="46">I43+I44+I45+I46</f>
        <v>224022</v>
      </c>
      <c r="J42" s="250">
        <f t="shared" si="46"/>
        <v>0</v>
      </c>
      <c r="K42" s="250">
        <f t="shared" si="46"/>
        <v>0</v>
      </c>
      <c r="L42" s="250">
        <f t="shared" si="46"/>
        <v>0</v>
      </c>
      <c r="M42" s="250">
        <f t="shared" si="46"/>
        <v>0</v>
      </c>
      <c r="N42" s="250">
        <f t="shared" si="46"/>
        <v>0</v>
      </c>
      <c r="P42" s="472"/>
      <c r="Q42" s="473"/>
      <c r="R42" s="474">
        <f t="shared" si="14"/>
        <v>0</v>
      </c>
      <c r="S42" s="475">
        <f t="shared" si="1"/>
        <v>224022</v>
      </c>
      <c r="T42" s="475">
        <f t="shared" si="2"/>
        <v>224022</v>
      </c>
      <c r="U42" s="475">
        <f t="shared" si="3"/>
        <v>224022</v>
      </c>
      <c r="V42" s="475">
        <f t="shared" si="42"/>
        <v>224022</v>
      </c>
      <c r="W42" s="475">
        <f t="shared" si="43"/>
        <v>224022</v>
      </c>
      <c r="X42" s="475">
        <f t="shared" si="43"/>
        <v>224022</v>
      </c>
      <c r="Y42" s="475">
        <f t="shared" si="44"/>
        <v>0</v>
      </c>
      <c r="Z42" s="475">
        <f t="shared" si="45"/>
        <v>0</v>
      </c>
      <c r="AA42" s="475">
        <f t="shared" si="45"/>
        <v>0</v>
      </c>
      <c r="AB42" s="459"/>
      <c r="AC42" s="235">
        <f t="shared" si="15"/>
        <v>224022</v>
      </c>
      <c r="AD42" s="235">
        <f t="shared" si="32"/>
        <v>224022</v>
      </c>
      <c r="AE42" s="235">
        <f t="shared" si="33"/>
        <v>224022</v>
      </c>
      <c r="AF42" s="250">
        <f t="shared" ref="AF42:AK42" si="47">AF43+AF44+AF45+AF46</f>
        <v>224022</v>
      </c>
      <c r="AG42" s="250">
        <f t="shared" si="47"/>
        <v>224022</v>
      </c>
      <c r="AH42" s="250">
        <f t="shared" si="47"/>
        <v>224022</v>
      </c>
      <c r="AI42" s="250">
        <f t="shared" si="47"/>
        <v>0</v>
      </c>
      <c r="AJ42" s="250">
        <f t="shared" si="47"/>
        <v>0</v>
      </c>
      <c r="AK42" s="250">
        <f t="shared" si="47"/>
        <v>0</v>
      </c>
      <c r="AL42" s="459"/>
      <c r="AM42" s="235">
        <f t="shared" si="16"/>
        <v>0</v>
      </c>
      <c r="AN42" s="235">
        <f t="shared" si="34"/>
        <v>0</v>
      </c>
      <c r="AO42" s="235">
        <f t="shared" si="35"/>
        <v>0</v>
      </c>
      <c r="AP42" s="250">
        <f t="shared" ref="AP42:AU42" si="48">AP43+AP44+AP45+AP46</f>
        <v>0</v>
      </c>
      <c r="AQ42" s="250">
        <f t="shared" si="48"/>
        <v>0</v>
      </c>
      <c r="AR42" s="250">
        <f t="shared" si="48"/>
        <v>0</v>
      </c>
      <c r="AS42" s="250">
        <f t="shared" si="48"/>
        <v>0</v>
      </c>
      <c r="AT42" s="250">
        <f t="shared" si="48"/>
        <v>0</v>
      </c>
      <c r="AU42" s="250">
        <f t="shared" si="48"/>
        <v>0</v>
      </c>
    </row>
    <row r="43" spans="1:47" ht="71.45" customHeight="1">
      <c r="A43" s="1097" t="s">
        <v>399</v>
      </c>
      <c r="B43" s="1097"/>
      <c r="C43" s="1097"/>
      <c r="D43" s="1097"/>
      <c r="E43" s="236"/>
      <c r="F43" s="234" t="str">
        <f>'[2]Таблица  2'!D37</f>
        <v>831</v>
      </c>
      <c r="G43" s="235">
        <f t="shared" si="12"/>
        <v>0</v>
      </c>
      <c r="H43" s="279">
        <f t="shared" si="13"/>
        <v>0</v>
      </c>
      <c r="I43" s="237">
        <f>'КФО 4'!H145</f>
        <v>0</v>
      </c>
      <c r="J43" s="237"/>
      <c r="K43" s="279">
        <f>'КФО 5'!H92</f>
        <v>0</v>
      </c>
      <c r="L43" s="279">
        <f>'КФО 6'!H52</f>
        <v>0</v>
      </c>
      <c r="M43" s="279">
        <f>КФО2!H68</f>
        <v>0</v>
      </c>
      <c r="N43" s="237"/>
      <c r="P43" s="472"/>
      <c r="Q43" s="473"/>
      <c r="R43" s="474">
        <f t="shared" si="14"/>
        <v>0</v>
      </c>
      <c r="S43" s="475">
        <f t="shared" si="1"/>
        <v>0</v>
      </c>
      <c r="T43" s="475">
        <f t="shared" si="2"/>
        <v>0</v>
      </c>
      <c r="U43" s="475">
        <f t="shared" si="3"/>
        <v>0</v>
      </c>
      <c r="V43" s="475">
        <f t="shared" si="42"/>
        <v>0</v>
      </c>
      <c r="W43" s="475">
        <f t="shared" si="43"/>
        <v>0</v>
      </c>
      <c r="X43" s="475">
        <f t="shared" si="43"/>
        <v>0</v>
      </c>
      <c r="Y43" s="475">
        <f t="shared" si="44"/>
        <v>0</v>
      </c>
      <c r="Z43" s="475">
        <f t="shared" si="45"/>
        <v>0</v>
      </c>
      <c r="AA43" s="475">
        <f t="shared" si="45"/>
        <v>0</v>
      </c>
      <c r="AB43" s="459"/>
      <c r="AC43" s="235">
        <f t="shared" si="15"/>
        <v>0</v>
      </c>
      <c r="AD43" s="235">
        <f t="shared" si="32"/>
        <v>0</v>
      </c>
      <c r="AE43" s="235">
        <f t="shared" si="33"/>
        <v>0</v>
      </c>
      <c r="AF43" s="237">
        <f>'КФО 4'!H145</f>
        <v>0</v>
      </c>
      <c r="AG43" s="237">
        <f>'КФО 4'!I145</f>
        <v>0</v>
      </c>
      <c r="AH43" s="237">
        <f>'КФО 4'!J145</f>
        <v>0</v>
      </c>
      <c r="AI43" s="237">
        <f>'КФО 4'!H145</f>
        <v>0</v>
      </c>
      <c r="AJ43" s="237">
        <f>'КФО 4'!I145</f>
        <v>0</v>
      </c>
      <c r="AK43" s="237">
        <f>'КФО 4'!J145</f>
        <v>0</v>
      </c>
      <c r="AL43" s="459"/>
      <c r="AM43" s="235">
        <f t="shared" si="16"/>
        <v>0</v>
      </c>
      <c r="AN43" s="235">
        <f t="shared" si="34"/>
        <v>0</v>
      </c>
      <c r="AO43" s="235">
        <f t="shared" si="35"/>
        <v>0</v>
      </c>
      <c r="AP43" s="237"/>
      <c r="AQ43" s="237"/>
      <c r="AR43" s="237"/>
      <c r="AS43" s="237"/>
      <c r="AT43" s="237"/>
      <c r="AU43" s="237"/>
    </row>
    <row r="44" spans="1:47" s="229" customFormat="1" ht="36.6" customHeight="1">
      <c r="A44" s="1097" t="s">
        <v>400</v>
      </c>
      <c r="B44" s="1097"/>
      <c r="C44" s="1097"/>
      <c r="D44" s="1097"/>
      <c r="E44" s="236"/>
      <c r="F44" s="234" t="str">
        <f>'[2]Таблица  2'!D38</f>
        <v>851</v>
      </c>
      <c r="G44" s="235">
        <f t="shared" si="12"/>
        <v>220342</v>
      </c>
      <c r="H44" s="279">
        <f t="shared" si="13"/>
        <v>220342</v>
      </c>
      <c r="I44" s="237">
        <f>'КФО 4'!H152</f>
        <v>220342</v>
      </c>
      <c r="J44" s="237"/>
      <c r="K44" s="279">
        <f>'КФО 5'!H99</f>
        <v>0</v>
      </c>
      <c r="L44" s="279">
        <f>'КФО 6'!H59</f>
        <v>0</v>
      </c>
      <c r="M44" s="279">
        <f>КФО2!H75</f>
        <v>0</v>
      </c>
      <c r="N44" s="237"/>
      <c r="P44" s="472"/>
      <c r="Q44" s="473"/>
      <c r="R44" s="474">
        <f t="shared" si="14"/>
        <v>0</v>
      </c>
      <c r="S44" s="475">
        <f t="shared" si="1"/>
        <v>220342</v>
      </c>
      <c r="T44" s="475">
        <f t="shared" si="2"/>
        <v>220342</v>
      </c>
      <c r="U44" s="475">
        <f t="shared" si="3"/>
        <v>220342</v>
      </c>
      <c r="V44" s="475">
        <f t="shared" si="42"/>
        <v>220342</v>
      </c>
      <c r="W44" s="475">
        <f t="shared" si="43"/>
        <v>220342</v>
      </c>
      <c r="X44" s="475">
        <f t="shared" si="43"/>
        <v>220342</v>
      </c>
      <c r="Y44" s="475">
        <f t="shared" si="44"/>
        <v>0</v>
      </c>
      <c r="Z44" s="475">
        <f t="shared" si="45"/>
        <v>0</v>
      </c>
      <c r="AA44" s="475">
        <f t="shared" si="45"/>
        <v>0</v>
      </c>
      <c r="AB44" s="459"/>
      <c r="AC44" s="235">
        <f t="shared" si="15"/>
        <v>220342</v>
      </c>
      <c r="AD44" s="235">
        <f t="shared" si="32"/>
        <v>220342</v>
      </c>
      <c r="AE44" s="235">
        <f t="shared" si="33"/>
        <v>220342</v>
      </c>
      <c r="AF44" s="237">
        <f>'КФО 4'!H152</f>
        <v>220342</v>
      </c>
      <c r="AG44" s="237">
        <f>'КФО 4'!I152</f>
        <v>220342</v>
      </c>
      <c r="AH44" s="237">
        <f>'КФО 4'!J152</f>
        <v>220342</v>
      </c>
      <c r="AI44" s="237"/>
      <c r="AJ44" s="237"/>
      <c r="AK44" s="237"/>
      <c r="AL44" s="459"/>
      <c r="AM44" s="235">
        <f t="shared" si="16"/>
        <v>0</v>
      </c>
      <c r="AN44" s="235">
        <f t="shared" si="34"/>
        <v>0</v>
      </c>
      <c r="AO44" s="235">
        <f t="shared" si="35"/>
        <v>0</v>
      </c>
      <c r="AP44" s="237"/>
      <c r="AQ44" s="237"/>
      <c r="AR44" s="237"/>
      <c r="AS44" s="237"/>
      <c r="AT44" s="237"/>
      <c r="AU44" s="237"/>
    </row>
    <row r="45" spans="1:47" s="229" customFormat="1" ht="38.450000000000003" customHeight="1">
      <c r="A45" s="1131" t="s">
        <v>343</v>
      </c>
      <c r="B45" s="1097"/>
      <c r="C45" s="1097"/>
      <c r="D45" s="1097"/>
      <c r="E45" s="236"/>
      <c r="F45" s="234" t="str">
        <f>'[2]Таблица  2'!D39</f>
        <v>852</v>
      </c>
      <c r="G45" s="235">
        <f t="shared" si="12"/>
        <v>3680</v>
      </c>
      <c r="H45" s="279">
        <f t="shared" si="13"/>
        <v>3680</v>
      </c>
      <c r="I45" s="237">
        <f>'КФО 4'!H160</f>
        <v>3680</v>
      </c>
      <c r="J45" s="237"/>
      <c r="K45" s="279">
        <f>'КФО 5'!H107</f>
        <v>0</v>
      </c>
      <c r="L45" s="279">
        <f>'КФО 6'!H67</f>
        <v>0</v>
      </c>
      <c r="M45" s="279">
        <f>КФО2!H83</f>
        <v>0</v>
      </c>
      <c r="N45" s="237"/>
      <c r="P45" s="472"/>
      <c r="Q45" s="473"/>
      <c r="R45" s="474">
        <f t="shared" si="14"/>
        <v>0</v>
      </c>
      <c r="S45" s="475">
        <f t="shared" si="1"/>
        <v>3680</v>
      </c>
      <c r="T45" s="475">
        <f t="shared" si="2"/>
        <v>3680</v>
      </c>
      <c r="U45" s="475">
        <f t="shared" si="3"/>
        <v>3680</v>
      </c>
      <c r="V45" s="475">
        <f t="shared" si="42"/>
        <v>3680</v>
      </c>
      <c r="W45" s="475">
        <f t="shared" si="43"/>
        <v>3680</v>
      </c>
      <c r="X45" s="475">
        <f t="shared" si="43"/>
        <v>3680</v>
      </c>
      <c r="Y45" s="475">
        <f t="shared" si="44"/>
        <v>0</v>
      </c>
      <c r="Z45" s="475">
        <f t="shared" si="45"/>
        <v>0</v>
      </c>
      <c r="AA45" s="475">
        <f t="shared" si="45"/>
        <v>0</v>
      </c>
      <c r="AB45" s="459"/>
      <c r="AC45" s="235">
        <f t="shared" si="15"/>
        <v>3680</v>
      </c>
      <c r="AD45" s="235">
        <f t="shared" si="32"/>
        <v>3680</v>
      </c>
      <c r="AE45" s="235">
        <f t="shared" si="33"/>
        <v>3680</v>
      </c>
      <c r="AF45" s="237">
        <f>'КФО 4'!H160</f>
        <v>3680</v>
      </c>
      <c r="AG45" s="237">
        <f>'КФО 4'!I160</f>
        <v>3680</v>
      </c>
      <c r="AH45" s="237">
        <f>'КФО 4'!J160</f>
        <v>3680</v>
      </c>
      <c r="AI45" s="237"/>
      <c r="AJ45" s="237"/>
      <c r="AK45" s="237"/>
      <c r="AL45" s="459"/>
      <c r="AM45" s="235">
        <f t="shared" si="16"/>
        <v>0</v>
      </c>
      <c r="AN45" s="235">
        <f t="shared" si="34"/>
        <v>0</v>
      </c>
      <c r="AO45" s="235">
        <f t="shared" si="35"/>
        <v>0</v>
      </c>
      <c r="AP45" s="237"/>
      <c r="AQ45" s="237"/>
      <c r="AR45" s="237"/>
      <c r="AS45" s="237"/>
      <c r="AT45" s="237"/>
      <c r="AU45" s="237"/>
    </row>
    <row r="46" spans="1:47" s="229" customFormat="1" ht="40.15" customHeight="1">
      <c r="A46" s="1132" t="s">
        <v>401</v>
      </c>
      <c r="B46" s="1133"/>
      <c r="C46" s="1133"/>
      <c r="D46" s="1133"/>
      <c r="E46" s="236"/>
      <c r="F46" s="234" t="str">
        <f>'[2]Таблица  2'!D40</f>
        <v>853</v>
      </c>
      <c r="G46" s="235">
        <f t="shared" si="12"/>
        <v>0</v>
      </c>
      <c r="H46" s="279">
        <f t="shared" si="13"/>
        <v>0</v>
      </c>
      <c r="I46" s="237">
        <f>'КФО 4'!H167</f>
        <v>0</v>
      </c>
      <c r="J46" s="237"/>
      <c r="K46" s="279">
        <f>'КФО 5'!H114</f>
        <v>0</v>
      </c>
      <c r="L46" s="279">
        <f>'КФО 6'!H74</f>
        <v>0</v>
      </c>
      <c r="M46" s="279">
        <f>КФО2!H90</f>
        <v>0</v>
      </c>
      <c r="N46" s="237"/>
      <c r="P46" s="472"/>
      <c r="Q46" s="473"/>
      <c r="R46" s="474">
        <f t="shared" si="14"/>
        <v>0</v>
      </c>
      <c r="S46" s="475">
        <f t="shared" si="1"/>
        <v>0</v>
      </c>
      <c r="T46" s="475">
        <f t="shared" si="2"/>
        <v>0</v>
      </c>
      <c r="U46" s="475">
        <f t="shared" si="3"/>
        <v>0</v>
      </c>
      <c r="V46" s="475">
        <f t="shared" si="42"/>
        <v>0</v>
      </c>
      <c r="W46" s="475">
        <f t="shared" si="43"/>
        <v>0</v>
      </c>
      <c r="X46" s="475">
        <f t="shared" si="43"/>
        <v>0</v>
      </c>
      <c r="Y46" s="475">
        <f t="shared" si="44"/>
        <v>0</v>
      </c>
      <c r="Z46" s="475">
        <f t="shared" si="45"/>
        <v>0</v>
      </c>
      <c r="AA46" s="475">
        <f t="shared" si="45"/>
        <v>0</v>
      </c>
      <c r="AB46" s="459"/>
      <c r="AC46" s="235">
        <f t="shared" si="15"/>
        <v>0</v>
      </c>
      <c r="AD46" s="235">
        <f t="shared" si="32"/>
        <v>0</v>
      </c>
      <c r="AE46" s="235">
        <f t="shared" si="33"/>
        <v>0</v>
      </c>
      <c r="AF46" s="237">
        <f>'КФО 4'!H167</f>
        <v>0</v>
      </c>
      <c r="AG46" s="237">
        <f>'КФО 4'!I167</f>
        <v>0</v>
      </c>
      <c r="AH46" s="237">
        <f>'КФО 4'!J167</f>
        <v>0</v>
      </c>
      <c r="AI46" s="237"/>
      <c r="AJ46" s="237"/>
      <c r="AK46" s="237"/>
      <c r="AL46" s="459"/>
      <c r="AM46" s="235">
        <f t="shared" si="16"/>
        <v>0</v>
      </c>
      <c r="AN46" s="235">
        <f t="shared" si="34"/>
        <v>0</v>
      </c>
      <c r="AO46" s="235">
        <f t="shared" si="35"/>
        <v>0</v>
      </c>
      <c r="AP46" s="237"/>
      <c r="AQ46" s="237"/>
      <c r="AR46" s="237"/>
      <c r="AS46" s="237"/>
      <c r="AT46" s="237"/>
      <c r="AU46" s="237"/>
    </row>
    <row r="47" spans="1:47" ht="34.9" customHeight="1">
      <c r="A47" s="1134" t="s">
        <v>325</v>
      </c>
      <c r="B47" s="1134"/>
      <c r="C47" s="1134"/>
      <c r="D47" s="1134"/>
      <c r="E47" s="249">
        <v>260</v>
      </c>
      <c r="F47" s="234" t="s">
        <v>30</v>
      </c>
      <c r="G47" s="235">
        <f t="shared" si="12"/>
        <v>10887883</v>
      </c>
      <c r="H47" s="250">
        <f t="shared" si="13"/>
        <v>7194281</v>
      </c>
      <c r="I47" s="250">
        <f t="shared" ref="I47:N47" si="49">I48+I51+I56+I67</f>
        <v>5881612</v>
      </c>
      <c r="J47" s="250">
        <f t="shared" si="49"/>
        <v>1312669</v>
      </c>
      <c r="K47" s="250">
        <f t="shared" si="49"/>
        <v>3608702</v>
      </c>
      <c r="L47" s="250">
        <f t="shared" si="49"/>
        <v>0</v>
      </c>
      <c r="M47" s="250">
        <f t="shared" si="49"/>
        <v>84900</v>
      </c>
      <c r="N47" s="250">
        <f t="shared" si="49"/>
        <v>0</v>
      </c>
      <c r="P47" s="472"/>
      <c r="Q47" s="473"/>
      <c r="R47" s="474">
        <f t="shared" si="14"/>
        <v>0</v>
      </c>
      <c r="S47" s="475">
        <f t="shared" si="1"/>
        <v>7194281</v>
      </c>
      <c r="T47" s="475">
        <f t="shared" si="2"/>
        <v>7182403</v>
      </c>
      <c r="U47" s="475">
        <f t="shared" si="3"/>
        <v>7182403</v>
      </c>
      <c r="V47" s="475">
        <f t="shared" si="42"/>
        <v>7194281</v>
      </c>
      <c r="W47" s="475">
        <f t="shared" si="43"/>
        <v>7182403</v>
      </c>
      <c r="X47" s="475">
        <f t="shared" si="43"/>
        <v>7182403</v>
      </c>
      <c r="Y47" s="475">
        <f t="shared" si="44"/>
        <v>0</v>
      </c>
      <c r="Z47" s="475">
        <f t="shared" si="45"/>
        <v>0</v>
      </c>
      <c r="AA47" s="475">
        <f t="shared" si="45"/>
        <v>0</v>
      </c>
      <c r="AB47" s="459"/>
      <c r="AC47" s="235">
        <f t="shared" si="15"/>
        <v>5881612</v>
      </c>
      <c r="AD47" s="235">
        <f t="shared" si="32"/>
        <v>5869734</v>
      </c>
      <c r="AE47" s="235">
        <f t="shared" si="33"/>
        <v>5869734</v>
      </c>
      <c r="AF47" s="250">
        <f t="shared" ref="AF47:AK47" si="50">AF48+AF51+AF56+AF67</f>
        <v>5881612</v>
      </c>
      <c r="AG47" s="250">
        <f t="shared" si="50"/>
        <v>5869734</v>
      </c>
      <c r="AH47" s="250">
        <f t="shared" si="50"/>
        <v>5869734</v>
      </c>
      <c r="AI47" s="250">
        <f t="shared" si="50"/>
        <v>0</v>
      </c>
      <c r="AJ47" s="250">
        <f t="shared" si="50"/>
        <v>0</v>
      </c>
      <c r="AK47" s="250">
        <f t="shared" si="50"/>
        <v>0</v>
      </c>
      <c r="AL47" s="459"/>
      <c r="AM47" s="235">
        <f t="shared" si="16"/>
        <v>1312669</v>
      </c>
      <c r="AN47" s="235">
        <f t="shared" si="34"/>
        <v>1312669</v>
      </c>
      <c r="AO47" s="235">
        <f t="shared" si="35"/>
        <v>1312669</v>
      </c>
      <c r="AP47" s="250">
        <f t="shared" ref="AP47:AU47" si="51">AP48+AP51+AP56+AP67</f>
        <v>1312669</v>
      </c>
      <c r="AQ47" s="250">
        <f t="shared" si="51"/>
        <v>1312669</v>
      </c>
      <c r="AR47" s="250">
        <f t="shared" si="51"/>
        <v>1312669</v>
      </c>
      <c r="AS47" s="250">
        <f t="shared" si="51"/>
        <v>0</v>
      </c>
      <c r="AT47" s="250">
        <f t="shared" si="51"/>
        <v>0</v>
      </c>
      <c r="AU47" s="250">
        <f t="shared" si="51"/>
        <v>0</v>
      </c>
    </row>
    <row r="48" spans="1:47" ht="39" customHeight="1">
      <c r="A48" s="1129" t="s">
        <v>326</v>
      </c>
      <c r="B48" s="1129"/>
      <c r="C48" s="1129"/>
      <c r="D48" s="1129"/>
      <c r="E48" s="247">
        <v>261</v>
      </c>
      <c r="F48" s="234"/>
      <c r="G48" s="235">
        <f t="shared" si="12"/>
        <v>0</v>
      </c>
      <c r="H48" s="250">
        <f t="shared" si="13"/>
        <v>0</v>
      </c>
      <c r="I48" s="248">
        <f t="shared" ref="I48:N48" si="52">I49+I50</f>
        <v>0</v>
      </c>
      <c r="J48" s="248">
        <f t="shared" si="52"/>
        <v>0</v>
      </c>
      <c r="K48" s="250">
        <f t="shared" si="52"/>
        <v>0</v>
      </c>
      <c r="L48" s="250">
        <f t="shared" si="52"/>
        <v>0</v>
      </c>
      <c r="M48" s="250">
        <f t="shared" si="52"/>
        <v>0</v>
      </c>
      <c r="N48" s="248">
        <f t="shared" si="52"/>
        <v>0</v>
      </c>
      <c r="P48" s="472"/>
      <c r="Q48" s="473"/>
      <c r="R48" s="474">
        <f t="shared" si="14"/>
        <v>0</v>
      </c>
      <c r="S48" s="475">
        <f t="shared" si="1"/>
        <v>0</v>
      </c>
      <c r="T48" s="475">
        <f t="shared" si="2"/>
        <v>0</v>
      </c>
      <c r="U48" s="475">
        <f t="shared" si="3"/>
        <v>0</v>
      </c>
      <c r="V48" s="475">
        <f t="shared" si="42"/>
        <v>0</v>
      </c>
      <c r="W48" s="475">
        <f t="shared" si="43"/>
        <v>0</v>
      </c>
      <c r="X48" s="475">
        <f t="shared" si="43"/>
        <v>0</v>
      </c>
      <c r="Y48" s="475">
        <f t="shared" si="44"/>
        <v>0</v>
      </c>
      <c r="Z48" s="475">
        <f t="shared" si="45"/>
        <v>0</v>
      </c>
      <c r="AA48" s="475">
        <f t="shared" si="45"/>
        <v>0</v>
      </c>
      <c r="AB48" s="459"/>
      <c r="AC48" s="235">
        <f t="shared" si="15"/>
        <v>0</v>
      </c>
      <c r="AD48" s="235">
        <f t="shared" si="32"/>
        <v>0</v>
      </c>
      <c r="AE48" s="235">
        <f t="shared" si="33"/>
        <v>0</v>
      </c>
      <c r="AF48" s="248">
        <f t="shared" ref="AF48:AK48" si="53">AF49+AF50</f>
        <v>0</v>
      </c>
      <c r="AG48" s="248">
        <f t="shared" si="53"/>
        <v>0</v>
      </c>
      <c r="AH48" s="248">
        <f t="shared" si="53"/>
        <v>0</v>
      </c>
      <c r="AI48" s="248">
        <f t="shared" si="53"/>
        <v>0</v>
      </c>
      <c r="AJ48" s="248">
        <f t="shared" si="53"/>
        <v>0</v>
      </c>
      <c r="AK48" s="248">
        <f t="shared" si="53"/>
        <v>0</v>
      </c>
      <c r="AL48" s="459"/>
      <c r="AM48" s="235">
        <f t="shared" si="16"/>
        <v>0</v>
      </c>
      <c r="AN48" s="235">
        <f t="shared" si="34"/>
        <v>0</v>
      </c>
      <c r="AO48" s="235">
        <f t="shared" si="35"/>
        <v>0</v>
      </c>
      <c r="AP48" s="248">
        <f t="shared" ref="AP48:AU48" si="54">AP49+AP50</f>
        <v>0</v>
      </c>
      <c r="AQ48" s="248">
        <f t="shared" si="54"/>
        <v>0</v>
      </c>
      <c r="AR48" s="248">
        <f t="shared" si="54"/>
        <v>0</v>
      </c>
      <c r="AS48" s="248">
        <f t="shared" si="54"/>
        <v>0</v>
      </c>
      <c r="AT48" s="248">
        <f t="shared" si="54"/>
        <v>0</v>
      </c>
      <c r="AU48" s="248">
        <f t="shared" si="54"/>
        <v>0</v>
      </c>
    </row>
    <row r="49" spans="1:47" ht="23.25">
      <c r="A49" s="1097" t="s">
        <v>402</v>
      </c>
      <c r="B49" s="1097"/>
      <c r="C49" s="1097"/>
      <c r="D49" s="1097"/>
      <c r="E49" s="236"/>
      <c r="F49" s="234" t="str">
        <f>'[2]Таблица  2'!D43</f>
        <v>243</v>
      </c>
      <c r="G49" s="235">
        <f t="shared" si="12"/>
        <v>0</v>
      </c>
      <c r="H49" s="279">
        <f t="shared" si="13"/>
        <v>0</v>
      </c>
      <c r="I49" s="237">
        <f>'КФО 4'!H177</f>
        <v>0</v>
      </c>
      <c r="J49" s="237"/>
      <c r="K49" s="279">
        <f>'КФО 5'!H126</f>
        <v>0</v>
      </c>
      <c r="L49" s="279">
        <f>'КФО 6'!H86</f>
        <v>0</v>
      </c>
      <c r="M49" s="279">
        <f>КФО2!H103</f>
        <v>0</v>
      </c>
      <c r="N49" s="237"/>
      <c r="P49" s="472"/>
      <c r="Q49" s="473"/>
      <c r="R49" s="474">
        <f t="shared" si="14"/>
        <v>0</v>
      </c>
      <c r="S49" s="475">
        <f t="shared" si="1"/>
        <v>0</v>
      </c>
      <c r="T49" s="475">
        <f t="shared" si="2"/>
        <v>0</v>
      </c>
      <c r="U49" s="475">
        <f t="shared" si="3"/>
        <v>0</v>
      </c>
      <c r="V49" s="475">
        <f t="shared" si="42"/>
        <v>0</v>
      </c>
      <c r="W49" s="475">
        <f t="shared" si="43"/>
        <v>0</v>
      </c>
      <c r="X49" s="475">
        <f t="shared" si="43"/>
        <v>0</v>
      </c>
      <c r="Y49" s="475">
        <f t="shared" si="44"/>
        <v>0</v>
      </c>
      <c r="Z49" s="475">
        <f t="shared" si="45"/>
        <v>0</v>
      </c>
      <c r="AA49" s="475">
        <f t="shared" si="45"/>
        <v>0</v>
      </c>
      <c r="AB49" s="459"/>
      <c r="AC49" s="235">
        <f t="shared" si="15"/>
        <v>0</v>
      </c>
      <c r="AD49" s="235">
        <f t="shared" si="32"/>
        <v>0</v>
      </c>
      <c r="AE49" s="235">
        <f t="shared" si="33"/>
        <v>0</v>
      </c>
      <c r="AF49" s="237">
        <f>'КФО 4'!H177</f>
        <v>0</v>
      </c>
      <c r="AG49" s="237">
        <f>'КФО 4'!I177</f>
        <v>0</v>
      </c>
      <c r="AH49" s="237">
        <f>'КФО 4'!J177</f>
        <v>0</v>
      </c>
      <c r="AI49" s="237"/>
      <c r="AJ49" s="237"/>
      <c r="AK49" s="237"/>
      <c r="AL49" s="459"/>
      <c r="AM49" s="235">
        <f t="shared" si="16"/>
        <v>0</v>
      </c>
      <c r="AN49" s="235">
        <f t="shared" si="34"/>
        <v>0</v>
      </c>
      <c r="AO49" s="235">
        <f t="shared" si="35"/>
        <v>0</v>
      </c>
      <c r="AP49" s="237"/>
      <c r="AQ49" s="237"/>
      <c r="AR49" s="237"/>
      <c r="AS49" s="237"/>
      <c r="AT49" s="237"/>
      <c r="AU49" s="237"/>
    </row>
    <row r="50" spans="1:47" ht="23.25">
      <c r="A50" s="1097" t="s">
        <v>403</v>
      </c>
      <c r="B50" s="1097"/>
      <c r="C50" s="1097"/>
      <c r="D50" s="1097"/>
      <c r="E50" s="236"/>
      <c r="F50" s="234" t="str">
        <f>'[2]Таблица  2'!D44</f>
        <v>243</v>
      </c>
      <c r="G50" s="235">
        <f t="shared" si="12"/>
        <v>0</v>
      </c>
      <c r="H50" s="279">
        <f t="shared" si="13"/>
        <v>0</v>
      </c>
      <c r="I50" s="237">
        <f>'КФО 4'!H182</f>
        <v>0</v>
      </c>
      <c r="J50" s="237"/>
      <c r="K50" s="279">
        <f>'КФО 5'!H134</f>
        <v>0</v>
      </c>
      <c r="L50" s="279">
        <f>'КФО 6'!H94</f>
        <v>0</v>
      </c>
      <c r="M50" s="279">
        <f>КФО2!H110</f>
        <v>0</v>
      </c>
      <c r="N50" s="237"/>
      <c r="P50" s="472"/>
      <c r="Q50" s="473"/>
      <c r="R50" s="474">
        <f t="shared" si="14"/>
        <v>0</v>
      </c>
      <c r="S50" s="475">
        <f t="shared" si="1"/>
        <v>0</v>
      </c>
      <c r="T50" s="475">
        <f t="shared" si="2"/>
        <v>0</v>
      </c>
      <c r="U50" s="475">
        <f t="shared" si="3"/>
        <v>0</v>
      </c>
      <c r="V50" s="475">
        <f t="shared" si="42"/>
        <v>0</v>
      </c>
      <c r="W50" s="475">
        <f t="shared" si="43"/>
        <v>0</v>
      </c>
      <c r="X50" s="475">
        <f t="shared" si="43"/>
        <v>0</v>
      </c>
      <c r="Y50" s="475">
        <f t="shared" si="44"/>
        <v>0</v>
      </c>
      <c r="Z50" s="475">
        <f t="shared" si="45"/>
        <v>0</v>
      </c>
      <c r="AA50" s="475">
        <f t="shared" si="45"/>
        <v>0</v>
      </c>
      <c r="AB50" s="459"/>
      <c r="AC50" s="235">
        <f t="shared" si="15"/>
        <v>0</v>
      </c>
      <c r="AD50" s="235">
        <f t="shared" si="32"/>
        <v>0</v>
      </c>
      <c r="AE50" s="235">
        <f t="shared" si="33"/>
        <v>0</v>
      </c>
      <c r="AF50" s="237">
        <f>'КФО 4'!H182</f>
        <v>0</v>
      </c>
      <c r="AG50" s="237">
        <f>'КФО 4'!I182</f>
        <v>0</v>
      </c>
      <c r="AH50" s="237">
        <f>'КФО 4'!J182</f>
        <v>0</v>
      </c>
      <c r="AI50" s="237"/>
      <c r="AJ50" s="237"/>
      <c r="AK50" s="237"/>
      <c r="AL50" s="459"/>
      <c r="AM50" s="235">
        <f t="shared" si="16"/>
        <v>0</v>
      </c>
      <c r="AN50" s="235">
        <f t="shared" si="34"/>
        <v>0</v>
      </c>
      <c r="AO50" s="235">
        <f t="shared" si="35"/>
        <v>0</v>
      </c>
      <c r="AP50" s="237"/>
      <c r="AQ50" s="237"/>
      <c r="AR50" s="237"/>
      <c r="AS50" s="237"/>
      <c r="AT50" s="237"/>
      <c r="AU50" s="237"/>
    </row>
    <row r="51" spans="1:47" ht="61.15" customHeight="1">
      <c r="A51" s="1117" t="s">
        <v>404</v>
      </c>
      <c r="B51" s="1117"/>
      <c r="C51" s="1117"/>
      <c r="D51" s="1117"/>
      <c r="E51" s="247">
        <v>262</v>
      </c>
      <c r="F51" s="234"/>
      <c r="G51" s="235">
        <f t="shared" si="12"/>
        <v>0</v>
      </c>
      <c r="H51" s="250">
        <f t="shared" si="13"/>
        <v>0</v>
      </c>
      <c r="I51" s="248">
        <f t="shared" ref="I51:N51" si="55">I52+I55</f>
        <v>0</v>
      </c>
      <c r="J51" s="248">
        <f t="shared" si="55"/>
        <v>0</v>
      </c>
      <c r="K51" s="250">
        <f t="shared" si="55"/>
        <v>0</v>
      </c>
      <c r="L51" s="250">
        <f t="shared" si="55"/>
        <v>0</v>
      </c>
      <c r="M51" s="250">
        <f t="shared" si="55"/>
        <v>0</v>
      </c>
      <c r="N51" s="248">
        <f t="shared" si="55"/>
        <v>0</v>
      </c>
      <c r="P51" s="472"/>
      <c r="Q51" s="473"/>
      <c r="R51" s="474">
        <f t="shared" si="14"/>
        <v>0</v>
      </c>
      <c r="S51" s="475">
        <f t="shared" si="1"/>
        <v>0</v>
      </c>
      <c r="T51" s="475">
        <f t="shared" si="2"/>
        <v>0</v>
      </c>
      <c r="U51" s="475">
        <f t="shared" si="3"/>
        <v>0</v>
      </c>
      <c r="V51" s="475">
        <f t="shared" si="42"/>
        <v>0</v>
      </c>
      <c r="W51" s="475">
        <f t="shared" si="43"/>
        <v>0</v>
      </c>
      <c r="X51" s="475">
        <f t="shared" si="43"/>
        <v>0</v>
      </c>
      <c r="Y51" s="475">
        <f t="shared" si="44"/>
        <v>0</v>
      </c>
      <c r="Z51" s="475">
        <f t="shared" si="45"/>
        <v>0</v>
      </c>
      <c r="AA51" s="475">
        <f t="shared" si="45"/>
        <v>0</v>
      </c>
      <c r="AB51" s="459"/>
      <c r="AC51" s="235">
        <f t="shared" si="15"/>
        <v>0</v>
      </c>
      <c r="AD51" s="235">
        <f t="shared" si="32"/>
        <v>0</v>
      </c>
      <c r="AE51" s="235">
        <f t="shared" si="33"/>
        <v>0</v>
      </c>
      <c r="AF51" s="248">
        <f t="shared" ref="AF51:AK51" si="56">AF52+AF55</f>
        <v>0</v>
      </c>
      <c r="AG51" s="248">
        <f t="shared" si="56"/>
        <v>0</v>
      </c>
      <c r="AH51" s="248">
        <f t="shared" si="56"/>
        <v>0</v>
      </c>
      <c r="AI51" s="248">
        <f t="shared" si="56"/>
        <v>0</v>
      </c>
      <c r="AJ51" s="248">
        <f t="shared" si="56"/>
        <v>0</v>
      </c>
      <c r="AK51" s="248">
        <f t="shared" si="56"/>
        <v>0</v>
      </c>
      <c r="AL51" s="459"/>
      <c r="AM51" s="235">
        <f t="shared" si="16"/>
        <v>0</v>
      </c>
      <c r="AN51" s="235">
        <f t="shared" si="34"/>
        <v>0</v>
      </c>
      <c r="AO51" s="235">
        <f t="shared" si="35"/>
        <v>0</v>
      </c>
      <c r="AP51" s="248">
        <f t="shared" ref="AP51:AU51" si="57">AP52+AP55</f>
        <v>0</v>
      </c>
      <c r="AQ51" s="248">
        <f t="shared" si="57"/>
        <v>0</v>
      </c>
      <c r="AR51" s="248">
        <f t="shared" si="57"/>
        <v>0</v>
      </c>
      <c r="AS51" s="248">
        <f t="shared" si="57"/>
        <v>0</v>
      </c>
      <c r="AT51" s="248">
        <f t="shared" si="57"/>
        <v>0</v>
      </c>
      <c r="AU51" s="248">
        <f t="shared" si="57"/>
        <v>0</v>
      </c>
    </row>
    <row r="52" spans="1:47" ht="23.25">
      <c r="A52" s="1097" t="s">
        <v>35</v>
      </c>
      <c r="B52" s="1097"/>
      <c r="C52" s="1097"/>
      <c r="D52" s="1097"/>
      <c r="E52" s="236"/>
      <c r="F52" s="234" t="s">
        <v>383</v>
      </c>
      <c r="G52" s="235">
        <f t="shared" si="12"/>
        <v>0</v>
      </c>
      <c r="H52" s="279">
        <f t="shared" si="13"/>
        <v>0</v>
      </c>
      <c r="I52" s="237">
        <f>'КФО 4'!H207</f>
        <v>0</v>
      </c>
      <c r="J52" s="237"/>
      <c r="K52" s="279">
        <f>'КФО 5'!H140</f>
        <v>0</v>
      </c>
      <c r="L52" s="279">
        <f>'КФО 6'!H100</f>
        <v>0</v>
      </c>
      <c r="M52" s="279">
        <f>КФО2!H128</f>
        <v>0</v>
      </c>
      <c r="N52" s="237"/>
      <c r="P52" s="472"/>
      <c r="Q52" s="473"/>
      <c r="R52" s="474">
        <f t="shared" si="14"/>
        <v>0</v>
      </c>
      <c r="S52" s="475">
        <f t="shared" si="1"/>
        <v>0</v>
      </c>
      <c r="T52" s="475">
        <f t="shared" si="2"/>
        <v>0</v>
      </c>
      <c r="U52" s="475">
        <f t="shared" si="3"/>
        <v>0</v>
      </c>
      <c r="V52" s="475">
        <f t="shared" si="42"/>
        <v>0</v>
      </c>
      <c r="W52" s="475">
        <f t="shared" si="43"/>
        <v>0</v>
      </c>
      <c r="X52" s="475">
        <f t="shared" si="43"/>
        <v>0</v>
      </c>
      <c r="Y52" s="475">
        <f t="shared" si="44"/>
        <v>0</v>
      </c>
      <c r="Z52" s="475">
        <f t="shared" si="45"/>
        <v>0</v>
      </c>
      <c r="AA52" s="475">
        <f t="shared" si="45"/>
        <v>0</v>
      </c>
      <c r="AB52" s="459"/>
      <c r="AC52" s="235">
        <f t="shared" si="15"/>
        <v>0</v>
      </c>
      <c r="AD52" s="235">
        <f t="shared" si="32"/>
        <v>0</v>
      </c>
      <c r="AE52" s="235">
        <f t="shared" si="33"/>
        <v>0</v>
      </c>
      <c r="AF52" s="237">
        <f>'КФО 4'!H207</f>
        <v>0</v>
      </c>
      <c r="AG52" s="237">
        <f>'КФО 4'!I207</f>
        <v>0</v>
      </c>
      <c r="AH52" s="237">
        <f>'КФО 4'!J207</f>
        <v>0</v>
      </c>
      <c r="AI52" s="237"/>
      <c r="AJ52" s="237"/>
      <c r="AK52" s="237"/>
      <c r="AL52" s="459"/>
      <c r="AM52" s="235">
        <f t="shared" si="16"/>
        <v>0</v>
      </c>
      <c r="AN52" s="235">
        <f t="shared" si="34"/>
        <v>0</v>
      </c>
      <c r="AO52" s="235">
        <f t="shared" si="35"/>
        <v>0</v>
      </c>
      <c r="AP52" s="237"/>
      <c r="AQ52" s="237"/>
      <c r="AR52" s="237"/>
      <c r="AS52" s="237"/>
      <c r="AT52" s="237"/>
      <c r="AU52" s="237"/>
    </row>
    <row r="53" spans="1:47" s="251" customFormat="1" ht="23.25">
      <c r="A53" s="1097" t="s">
        <v>403</v>
      </c>
      <c r="B53" s="1097"/>
      <c r="C53" s="1097"/>
      <c r="D53" s="1097"/>
      <c r="E53" s="236"/>
      <c r="F53" s="234" t="s">
        <v>383</v>
      </c>
      <c r="G53" s="235">
        <f t="shared" si="12"/>
        <v>0</v>
      </c>
      <c r="H53" s="279">
        <f t="shared" si="13"/>
        <v>0</v>
      </c>
      <c r="I53" s="237">
        <f>'КФО 4'!H208</f>
        <v>0</v>
      </c>
      <c r="J53" s="237"/>
      <c r="K53" s="279">
        <f>'КФО 5'!H141</f>
        <v>0</v>
      </c>
      <c r="L53" s="279">
        <f>'КФО 6'!H101</f>
        <v>0</v>
      </c>
      <c r="M53" s="279">
        <f>КФО2!H129</f>
        <v>0</v>
      </c>
      <c r="N53" s="237"/>
      <c r="O53" s="229"/>
      <c r="P53" s="472"/>
      <c r="Q53" s="473"/>
      <c r="R53" s="474">
        <f t="shared" si="14"/>
        <v>0</v>
      </c>
      <c r="S53" s="475">
        <f t="shared" si="1"/>
        <v>0</v>
      </c>
      <c r="T53" s="475">
        <f t="shared" si="2"/>
        <v>0</v>
      </c>
      <c r="U53" s="475">
        <f t="shared" si="3"/>
        <v>0</v>
      </c>
      <c r="V53" s="475">
        <f t="shared" si="42"/>
        <v>0</v>
      </c>
      <c r="W53" s="475">
        <f t="shared" si="43"/>
        <v>0</v>
      </c>
      <c r="X53" s="475">
        <f t="shared" si="43"/>
        <v>0</v>
      </c>
      <c r="Y53" s="475">
        <f t="shared" si="44"/>
        <v>0</v>
      </c>
      <c r="Z53" s="475">
        <f t="shared" si="45"/>
        <v>0</v>
      </c>
      <c r="AA53" s="475">
        <f t="shared" si="45"/>
        <v>0</v>
      </c>
      <c r="AB53" s="459"/>
      <c r="AC53" s="235">
        <f t="shared" si="15"/>
        <v>0</v>
      </c>
      <c r="AD53" s="235">
        <f t="shared" si="32"/>
        <v>0</v>
      </c>
      <c r="AE53" s="235">
        <f t="shared" si="33"/>
        <v>0</v>
      </c>
      <c r="AF53" s="237">
        <f>'КФО 4'!H208</f>
        <v>0</v>
      </c>
      <c r="AG53" s="237">
        <f>'КФО 4'!I208</f>
        <v>0</v>
      </c>
      <c r="AH53" s="237">
        <f>'КФО 4'!J208</f>
        <v>0</v>
      </c>
      <c r="AI53" s="237"/>
      <c r="AJ53" s="237"/>
      <c r="AK53" s="237"/>
      <c r="AL53" s="459"/>
      <c r="AM53" s="235">
        <f t="shared" si="16"/>
        <v>0</v>
      </c>
      <c r="AN53" s="235">
        <f t="shared" si="34"/>
        <v>0</v>
      </c>
      <c r="AO53" s="235">
        <f t="shared" si="35"/>
        <v>0</v>
      </c>
      <c r="AP53" s="237"/>
      <c r="AQ53" s="237"/>
      <c r="AR53" s="237"/>
      <c r="AS53" s="237"/>
      <c r="AT53" s="237"/>
      <c r="AU53" s="237"/>
    </row>
    <row r="54" spans="1:47" s="229" customFormat="1" ht="21" customHeight="1">
      <c r="A54" s="1097"/>
      <c r="B54" s="1097"/>
      <c r="C54" s="1097"/>
      <c r="D54" s="1097"/>
      <c r="E54" s="236"/>
      <c r="F54" s="234" t="s">
        <v>383</v>
      </c>
      <c r="G54" s="235">
        <f t="shared" si="12"/>
        <v>0</v>
      </c>
      <c r="H54" s="279">
        <f t="shared" si="13"/>
        <v>0</v>
      </c>
      <c r="I54" s="237">
        <f>'КФО 4'!H209</f>
        <v>0</v>
      </c>
      <c r="J54" s="237"/>
      <c r="K54" s="279">
        <f>'КФО 5'!H142</f>
        <v>0</v>
      </c>
      <c r="L54" s="279">
        <f>'КФО 6'!H102</f>
        <v>0</v>
      </c>
      <c r="M54" s="279">
        <f>КФО2!H130</f>
        <v>0</v>
      </c>
      <c r="N54" s="237"/>
      <c r="P54" s="472"/>
      <c r="Q54" s="473"/>
      <c r="R54" s="474">
        <f t="shared" si="14"/>
        <v>0</v>
      </c>
      <c r="S54" s="475">
        <f t="shared" si="1"/>
        <v>0</v>
      </c>
      <c r="T54" s="475">
        <f t="shared" si="2"/>
        <v>0</v>
      </c>
      <c r="U54" s="475">
        <f t="shared" si="3"/>
        <v>0</v>
      </c>
      <c r="V54" s="475">
        <f t="shared" si="42"/>
        <v>0</v>
      </c>
      <c r="W54" s="475">
        <f t="shared" si="43"/>
        <v>0</v>
      </c>
      <c r="X54" s="475">
        <f t="shared" si="43"/>
        <v>0</v>
      </c>
      <c r="Y54" s="475">
        <f t="shared" si="44"/>
        <v>0</v>
      </c>
      <c r="Z54" s="475">
        <f t="shared" si="45"/>
        <v>0</v>
      </c>
      <c r="AA54" s="475">
        <f t="shared" si="45"/>
        <v>0</v>
      </c>
      <c r="AB54" s="459"/>
      <c r="AC54" s="235">
        <f t="shared" si="15"/>
        <v>0</v>
      </c>
      <c r="AD54" s="235">
        <f t="shared" si="32"/>
        <v>0</v>
      </c>
      <c r="AE54" s="235">
        <f t="shared" si="33"/>
        <v>0</v>
      </c>
      <c r="AF54" s="237">
        <f>'КФО 4'!H209</f>
        <v>0</v>
      </c>
      <c r="AG54" s="237">
        <f>'КФО 4'!I209</f>
        <v>0</v>
      </c>
      <c r="AH54" s="237">
        <f>'КФО 4'!J209</f>
        <v>0</v>
      </c>
      <c r="AI54" s="237"/>
      <c r="AJ54" s="237"/>
      <c r="AK54" s="237"/>
      <c r="AL54" s="459"/>
      <c r="AM54" s="235">
        <f t="shared" si="16"/>
        <v>0</v>
      </c>
      <c r="AN54" s="235">
        <f t="shared" si="34"/>
        <v>0</v>
      </c>
      <c r="AO54" s="235">
        <f t="shared" si="35"/>
        <v>0</v>
      </c>
      <c r="AP54" s="237"/>
      <c r="AQ54" s="237"/>
      <c r="AR54" s="237"/>
      <c r="AS54" s="237"/>
      <c r="AT54" s="237"/>
      <c r="AU54" s="237"/>
    </row>
    <row r="55" spans="1:47" s="229" customFormat="1" ht="21" customHeight="1">
      <c r="A55" s="1097" t="s">
        <v>405</v>
      </c>
      <c r="B55" s="1097"/>
      <c r="C55" s="1097"/>
      <c r="D55" s="1097"/>
      <c r="E55" s="236"/>
      <c r="F55" s="234" t="s">
        <v>383</v>
      </c>
      <c r="G55" s="235">
        <f t="shared" si="12"/>
        <v>0</v>
      </c>
      <c r="H55" s="279">
        <f t="shared" si="13"/>
        <v>0</v>
      </c>
      <c r="I55" s="237">
        <f>'КФО 4'!H210</f>
        <v>0</v>
      </c>
      <c r="J55" s="237"/>
      <c r="K55" s="279">
        <f>'КФО 5'!H143</f>
        <v>0</v>
      </c>
      <c r="L55" s="279">
        <f>'КФО 6'!H103</f>
        <v>0</v>
      </c>
      <c r="M55" s="279">
        <f>КФО2!H131</f>
        <v>0</v>
      </c>
      <c r="N55" s="237"/>
      <c r="P55" s="472"/>
      <c r="Q55" s="473"/>
      <c r="R55" s="474">
        <f t="shared" si="14"/>
        <v>0</v>
      </c>
      <c r="S55" s="475">
        <f t="shared" si="1"/>
        <v>0</v>
      </c>
      <c r="T55" s="475">
        <f t="shared" si="2"/>
        <v>0</v>
      </c>
      <c r="U55" s="475">
        <f t="shared" si="3"/>
        <v>0</v>
      </c>
      <c r="V55" s="475">
        <f t="shared" si="42"/>
        <v>0</v>
      </c>
      <c r="W55" s="475">
        <f t="shared" si="43"/>
        <v>0</v>
      </c>
      <c r="X55" s="475">
        <f t="shared" si="43"/>
        <v>0</v>
      </c>
      <c r="Y55" s="475">
        <f t="shared" si="44"/>
        <v>0</v>
      </c>
      <c r="Z55" s="475">
        <f t="shared" si="45"/>
        <v>0</v>
      </c>
      <c r="AA55" s="475">
        <f t="shared" si="45"/>
        <v>0</v>
      </c>
      <c r="AB55" s="459"/>
      <c r="AC55" s="235">
        <f t="shared" si="15"/>
        <v>0</v>
      </c>
      <c r="AD55" s="235">
        <f t="shared" si="32"/>
        <v>0</v>
      </c>
      <c r="AE55" s="235">
        <f t="shared" si="33"/>
        <v>0</v>
      </c>
      <c r="AF55" s="237">
        <f>'КФО 4'!H210</f>
        <v>0</v>
      </c>
      <c r="AG55" s="237">
        <f>'КФО 4'!I210</f>
        <v>0</v>
      </c>
      <c r="AH55" s="237">
        <f>'КФО 4'!J210</f>
        <v>0</v>
      </c>
      <c r="AI55" s="237"/>
      <c r="AJ55" s="237"/>
      <c r="AK55" s="237"/>
      <c r="AL55" s="459"/>
      <c r="AM55" s="235">
        <f t="shared" si="16"/>
        <v>0</v>
      </c>
      <c r="AN55" s="235">
        <f t="shared" si="34"/>
        <v>0</v>
      </c>
      <c r="AO55" s="235">
        <f t="shared" si="35"/>
        <v>0</v>
      </c>
      <c r="AP55" s="237"/>
      <c r="AQ55" s="237"/>
      <c r="AR55" s="237"/>
      <c r="AS55" s="237"/>
      <c r="AT55" s="237"/>
      <c r="AU55" s="237"/>
    </row>
    <row r="56" spans="1:47" s="229" customFormat="1" ht="59.45" customHeight="1">
      <c r="A56" s="1129" t="s">
        <v>327</v>
      </c>
      <c r="B56" s="1129"/>
      <c r="C56" s="1129"/>
      <c r="D56" s="1129"/>
      <c r="E56" s="247">
        <v>263</v>
      </c>
      <c r="F56" s="234" t="s">
        <v>328</v>
      </c>
      <c r="G56" s="235">
        <f t="shared" si="12"/>
        <v>9449800</v>
      </c>
      <c r="H56" s="250">
        <f t="shared" si="13"/>
        <v>5756198</v>
      </c>
      <c r="I56" s="248">
        <f>SUM(I57:I66)</f>
        <v>4443529</v>
      </c>
      <c r="J56" s="248">
        <f>SUM(J57:J66)</f>
        <v>1312669</v>
      </c>
      <c r="K56" s="250">
        <f>SUM(K57:K66)</f>
        <v>3608702</v>
      </c>
      <c r="L56" s="250">
        <f>SUM(L57:L66)</f>
        <v>0</v>
      </c>
      <c r="M56" s="250">
        <f>SUM(M57:M66)</f>
        <v>84900</v>
      </c>
      <c r="N56" s="250">
        <f>N57+N58+N59+N60+N61+N62+N64+N65+N66</f>
        <v>0</v>
      </c>
      <c r="P56" s="472"/>
      <c r="Q56" s="473"/>
      <c r="R56" s="474">
        <f t="shared" si="14"/>
        <v>0</v>
      </c>
      <c r="S56" s="475">
        <f t="shared" si="1"/>
        <v>5756198</v>
      </c>
      <c r="T56" s="475">
        <f t="shared" si="2"/>
        <v>5744320</v>
      </c>
      <c r="U56" s="475">
        <f t="shared" si="3"/>
        <v>5744320</v>
      </c>
      <c r="V56" s="475">
        <f t="shared" si="42"/>
        <v>5756198</v>
      </c>
      <c r="W56" s="475">
        <f t="shared" si="43"/>
        <v>5744320</v>
      </c>
      <c r="X56" s="475">
        <f t="shared" si="43"/>
        <v>5744320</v>
      </c>
      <c r="Y56" s="475">
        <f t="shared" si="44"/>
        <v>0</v>
      </c>
      <c r="Z56" s="475">
        <f t="shared" si="45"/>
        <v>0</v>
      </c>
      <c r="AA56" s="475">
        <f t="shared" si="45"/>
        <v>0</v>
      </c>
      <c r="AB56" s="459"/>
      <c r="AC56" s="235">
        <f t="shared" si="15"/>
        <v>4443529</v>
      </c>
      <c r="AD56" s="235">
        <f t="shared" si="32"/>
        <v>4431651</v>
      </c>
      <c r="AE56" s="235">
        <f t="shared" si="33"/>
        <v>4431651</v>
      </c>
      <c r="AF56" s="248">
        <f t="shared" ref="AF56:AK56" si="58">SUM(AF57:AF66)</f>
        <v>4443529</v>
      </c>
      <c r="AG56" s="248">
        <f t="shared" si="58"/>
        <v>4431651</v>
      </c>
      <c r="AH56" s="248">
        <f t="shared" si="58"/>
        <v>4431651</v>
      </c>
      <c r="AI56" s="248">
        <f t="shared" si="58"/>
        <v>0</v>
      </c>
      <c r="AJ56" s="248">
        <f t="shared" si="58"/>
        <v>0</v>
      </c>
      <c r="AK56" s="248">
        <f t="shared" si="58"/>
        <v>0</v>
      </c>
      <c r="AL56" s="459"/>
      <c r="AM56" s="235">
        <f t="shared" si="16"/>
        <v>1312669</v>
      </c>
      <c r="AN56" s="235">
        <f t="shared" si="34"/>
        <v>1312669</v>
      </c>
      <c r="AO56" s="235">
        <f t="shared" si="35"/>
        <v>1312669</v>
      </c>
      <c r="AP56" s="248">
        <f t="shared" ref="AP56:AU56" si="59">SUM(AP57:AP66)</f>
        <v>1312669</v>
      </c>
      <c r="AQ56" s="248">
        <f t="shared" si="59"/>
        <v>1312669</v>
      </c>
      <c r="AR56" s="248">
        <f t="shared" si="59"/>
        <v>1312669</v>
      </c>
      <c r="AS56" s="248">
        <f t="shared" si="59"/>
        <v>0</v>
      </c>
      <c r="AT56" s="248">
        <f t="shared" si="59"/>
        <v>0</v>
      </c>
      <c r="AU56" s="248">
        <f t="shared" si="59"/>
        <v>0</v>
      </c>
    </row>
    <row r="57" spans="1:47" ht="21" customHeight="1">
      <c r="A57" s="1097" t="s">
        <v>406</v>
      </c>
      <c r="B57" s="1097"/>
      <c r="C57" s="1097"/>
      <c r="D57" s="1097"/>
      <c r="E57" s="236"/>
      <c r="F57" s="234" t="str">
        <f>'[2]Таблица  2'!D49</f>
        <v>244</v>
      </c>
      <c r="G57" s="235">
        <f t="shared" si="12"/>
        <v>76544</v>
      </c>
      <c r="H57" s="279">
        <f t="shared" si="13"/>
        <v>76544</v>
      </c>
      <c r="I57" s="237">
        <f>'КФО 4'!H227</f>
        <v>76544</v>
      </c>
      <c r="J57" s="237">
        <f>'КФО 4'!H233</f>
        <v>0</v>
      </c>
      <c r="K57" s="279">
        <f>'КФО 5'!H161</f>
        <v>0</v>
      </c>
      <c r="L57" s="279">
        <f>'КФО 6'!H121</f>
        <v>0</v>
      </c>
      <c r="M57" s="279">
        <f>КФО2!H145</f>
        <v>0</v>
      </c>
      <c r="N57" s="237"/>
      <c r="P57" s="472"/>
      <c r="Q57" s="473"/>
      <c r="R57" s="474">
        <f t="shared" si="14"/>
        <v>0</v>
      </c>
      <c r="S57" s="475">
        <f t="shared" si="1"/>
        <v>76544</v>
      </c>
      <c r="T57" s="475">
        <f t="shared" si="2"/>
        <v>76544</v>
      </c>
      <c r="U57" s="475">
        <f t="shared" si="3"/>
        <v>76544</v>
      </c>
      <c r="V57" s="475">
        <f t="shared" si="42"/>
        <v>76544</v>
      </c>
      <c r="W57" s="475">
        <f t="shared" ref="W57:X73" si="60">AG57+AQ57</f>
        <v>76544</v>
      </c>
      <c r="X57" s="475">
        <f t="shared" si="60"/>
        <v>76544</v>
      </c>
      <c r="Y57" s="475">
        <f t="shared" si="44"/>
        <v>0</v>
      </c>
      <c r="Z57" s="475">
        <f t="shared" ref="Z57:AA73" si="61">AJ57+AT57</f>
        <v>0</v>
      </c>
      <c r="AA57" s="475">
        <f t="shared" si="61"/>
        <v>0</v>
      </c>
      <c r="AB57" s="459"/>
      <c r="AC57" s="235">
        <f t="shared" si="15"/>
        <v>76544</v>
      </c>
      <c r="AD57" s="235">
        <f t="shared" si="32"/>
        <v>76544</v>
      </c>
      <c r="AE57" s="235">
        <f t="shared" si="33"/>
        <v>76544</v>
      </c>
      <c r="AF57" s="237">
        <f>'КФО 4'!H227</f>
        <v>76544</v>
      </c>
      <c r="AG57" s="237">
        <f>'КФО 4'!I227</f>
        <v>76544</v>
      </c>
      <c r="AH57" s="237">
        <f>'КФО 4'!J227</f>
        <v>76544</v>
      </c>
      <c r="AI57" s="237"/>
      <c r="AJ57" s="237"/>
      <c r="AK57" s="237"/>
      <c r="AL57" s="459"/>
      <c r="AM57" s="235">
        <f t="shared" si="16"/>
        <v>0</v>
      </c>
      <c r="AN57" s="235">
        <f t="shared" si="34"/>
        <v>0</v>
      </c>
      <c r="AO57" s="235">
        <f t="shared" si="35"/>
        <v>0</v>
      </c>
      <c r="AP57" s="237">
        <f>'КФО 4'!H233</f>
        <v>0</v>
      </c>
      <c r="AQ57" s="237">
        <f>'КФО 4'!I233</f>
        <v>0</v>
      </c>
      <c r="AR57" s="237">
        <f>'КФО 4'!J233</f>
        <v>0</v>
      </c>
      <c r="AS57" s="237"/>
      <c r="AT57" s="237"/>
      <c r="AU57" s="237"/>
    </row>
    <row r="58" spans="1:47" ht="23.25">
      <c r="A58" s="1097" t="s">
        <v>396</v>
      </c>
      <c r="B58" s="1097"/>
      <c r="C58" s="1097"/>
      <c r="D58" s="1097"/>
      <c r="E58" s="236"/>
      <c r="F58" s="234" t="str">
        <f>'[2]Таблица  2'!D50</f>
        <v>244</v>
      </c>
      <c r="G58" s="235">
        <f t="shared" si="12"/>
        <v>0</v>
      </c>
      <c r="H58" s="279">
        <f t="shared" si="13"/>
        <v>0</v>
      </c>
      <c r="I58" s="237">
        <f>'КФО 4'!H243</f>
        <v>0</v>
      </c>
      <c r="J58" s="237"/>
      <c r="K58" s="279">
        <f>'КФО 5'!H170</f>
        <v>0</v>
      </c>
      <c r="L58" s="279">
        <f>'КФО 6'!H130</f>
        <v>0</v>
      </c>
      <c r="M58" s="279">
        <f>КФО2!H154</f>
        <v>0</v>
      </c>
      <c r="N58" s="237"/>
      <c r="P58" s="472"/>
      <c r="Q58" s="473"/>
      <c r="R58" s="474">
        <f t="shared" si="14"/>
        <v>0</v>
      </c>
      <c r="S58" s="475">
        <f t="shared" si="1"/>
        <v>0</v>
      </c>
      <c r="T58" s="475">
        <f t="shared" si="2"/>
        <v>0</v>
      </c>
      <c r="U58" s="475">
        <f t="shared" si="3"/>
        <v>0</v>
      </c>
      <c r="V58" s="475">
        <f t="shared" si="42"/>
        <v>0</v>
      </c>
      <c r="W58" s="475">
        <f t="shared" si="60"/>
        <v>0</v>
      </c>
      <c r="X58" s="475">
        <f t="shared" si="60"/>
        <v>0</v>
      </c>
      <c r="Y58" s="475">
        <f t="shared" si="44"/>
        <v>0</v>
      </c>
      <c r="Z58" s="475">
        <f t="shared" si="61"/>
        <v>0</v>
      </c>
      <c r="AA58" s="475">
        <f t="shared" si="61"/>
        <v>0</v>
      </c>
      <c r="AB58" s="459"/>
      <c r="AC58" s="235">
        <f t="shared" si="15"/>
        <v>0</v>
      </c>
      <c r="AD58" s="235">
        <f t="shared" si="32"/>
        <v>0</v>
      </c>
      <c r="AE58" s="235">
        <f t="shared" si="33"/>
        <v>0</v>
      </c>
      <c r="AF58" s="237">
        <f>'КФО 4'!H243</f>
        <v>0</v>
      </c>
      <c r="AG58" s="237">
        <f>'КФО 4'!I243</f>
        <v>0</v>
      </c>
      <c r="AH58" s="237">
        <f>'КФО 4'!J243</f>
        <v>0</v>
      </c>
      <c r="AI58" s="237"/>
      <c r="AJ58" s="237"/>
      <c r="AK58" s="237"/>
      <c r="AL58" s="459"/>
      <c r="AM58" s="235">
        <f t="shared" si="16"/>
        <v>0</v>
      </c>
      <c r="AN58" s="235">
        <f t="shared" si="34"/>
        <v>0</v>
      </c>
      <c r="AO58" s="235">
        <f t="shared" si="35"/>
        <v>0</v>
      </c>
      <c r="AP58" s="237"/>
      <c r="AQ58" s="237"/>
      <c r="AR58" s="237"/>
      <c r="AS58" s="237"/>
      <c r="AT58" s="237"/>
      <c r="AU58" s="237"/>
    </row>
    <row r="59" spans="1:47" s="229" customFormat="1" ht="23.25">
      <c r="A59" s="1097" t="s">
        <v>407</v>
      </c>
      <c r="B59" s="1097"/>
      <c r="C59" s="1097"/>
      <c r="D59" s="1097"/>
      <c r="E59" s="236"/>
      <c r="F59" s="234" t="str">
        <f>'[2]Таблица  2'!D51</f>
        <v>244</v>
      </c>
      <c r="G59" s="235">
        <f t="shared" si="12"/>
        <v>82060</v>
      </c>
      <c r="H59" s="279">
        <f t="shared" si="13"/>
        <v>82060</v>
      </c>
      <c r="I59" s="237">
        <f>'КФО 4'!H254+'КФО 4'!H260</f>
        <v>82060</v>
      </c>
      <c r="J59" s="237"/>
      <c r="K59" s="279">
        <f>'КФО 5'!H180</f>
        <v>0</v>
      </c>
      <c r="L59" s="279">
        <f>'КФО 6'!H140</f>
        <v>0</v>
      </c>
      <c r="M59" s="279">
        <f>КФО2!H164</f>
        <v>0</v>
      </c>
      <c r="N59" s="237"/>
      <c r="P59" s="472"/>
      <c r="Q59" s="473"/>
      <c r="R59" s="474">
        <f t="shared" si="14"/>
        <v>0</v>
      </c>
      <c r="S59" s="475">
        <f t="shared" si="1"/>
        <v>82060</v>
      </c>
      <c r="T59" s="475">
        <f t="shared" si="2"/>
        <v>82060</v>
      </c>
      <c r="U59" s="475">
        <f t="shared" si="3"/>
        <v>82060</v>
      </c>
      <c r="V59" s="475">
        <f t="shared" si="42"/>
        <v>82060</v>
      </c>
      <c r="W59" s="475">
        <f t="shared" si="60"/>
        <v>82060</v>
      </c>
      <c r="X59" s="475">
        <f t="shared" si="60"/>
        <v>82060</v>
      </c>
      <c r="Y59" s="475">
        <f t="shared" si="44"/>
        <v>0</v>
      </c>
      <c r="Z59" s="475">
        <f t="shared" si="61"/>
        <v>0</v>
      </c>
      <c r="AA59" s="475">
        <f t="shared" si="61"/>
        <v>0</v>
      </c>
      <c r="AB59" s="459"/>
      <c r="AC59" s="235">
        <f t="shared" si="15"/>
        <v>82060</v>
      </c>
      <c r="AD59" s="235">
        <f t="shared" si="32"/>
        <v>82060</v>
      </c>
      <c r="AE59" s="235">
        <f t="shared" si="33"/>
        <v>82060</v>
      </c>
      <c r="AF59" s="237">
        <f>'КФО 4'!H254</f>
        <v>82060</v>
      </c>
      <c r="AG59" s="237">
        <f>'КФО 4'!I254</f>
        <v>82060</v>
      </c>
      <c r="AH59" s="237">
        <f>'КФО 4'!J254</f>
        <v>82060</v>
      </c>
      <c r="AI59" s="237">
        <f>'КФО 4'!H260</f>
        <v>0</v>
      </c>
      <c r="AJ59" s="237">
        <f>'КФО 4'!I260</f>
        <v>0</v>
      </c>
      <c r="AK59" s="237">
        <f>'КФО 4'!J260</f>
        <v>0</v>
      </c>
      <c r="AL59" s="459"/>
      <c r="AM59" s="235">
        <f t="shared" si="16"/>
        <v>0</v>
      </c>
      <c r="AN59" s="235">
        <f t="shared" si="34"/>
        <v>0</v>
      </c>
      <c r="AO59" s="235">
        <f t="shared" si="35"/>
        <v>0</v>
      </c>
      <c r="AP59" s="237"/>
      <c r="AQ59" s="237"/>
      <c r="AR59" s="237"/>
      <c r="AS59" s="237"/>
      <c r="AT59" s="237"/>
      <c r="AU59" s="237"/>
    </row>
    <row r="60" spans="1:47" ht="21" customHeight="1">
      <c r="A60" s="1097" t="s">
        <v>408</v>
      </c>
      <c r="B60" s="1097"/>
      <c r="C60" s="1097"/>
      <c r="D60" s="1097"/>
      <c r="E60" s="236"/>
      <c r="F60" s="234" t="str">
        <f>'[2]Таблица  2'!D52</f>
        <v>244</v>
      </c>
      <c r="G60" s="235">
        <f t="shared" si="12"/>
        <v>0</v>
      </c>
      <c r="H60" s="279">
        <f t="shared" si="13"/>
        <v>0</v>
      </c>
      <c r="I60" s="237">
        <f>'КФО 4'!H269</f>
        <v>0</v>
      </c>
      <c r="J60" s="237"/>
      <c r="K60" s="279">
        <f>'КФО 5'!H188</f>
        <v>0</v>
      </c>
      <c r="L60" s="279">
        <f>'КФО 6'!H148</f>
        <v>0</v>
      </c>
      <c r="M60" s="279">
        <f>КФО2!H172</f>
        <v>0</v>
      </c>
      <c r="N60" s="237"/>
      <c r="P60" s="472"/>
      <c r="Q60" s="473"/>
      <c r="R60" s="474">
        <f t="shared" si="14"/>
        <v>0</v>
      </c>
      <c r="S60" s="475">
        <f t="shared" si="1"/>
        <v>0</v>
      </c>
      <c r="T60" s="475">
        <f t="shared" si="2"/>
        <v>0</v>
      </c>
      <c r="U60" s="475">
        <f t="shared" si="3"/>
        <v>0</v>
      </c>
      <c r="V60" s="475">
        <f t="shared" si="42"/>
        <v>0</v>
      </c>
      <c r="W60" s="475">
        <f t="shared" si="60"/>
        <v>0</v>
      </c>
      <c r="X60" s="475">
        <f t="shared" si="60"/>
        <v>0</v>
      </c>
      <c r="Y60" s="475">
        <f t="shared" si="44"/>
        <v>0</v>
      </c>
      <c r="Z60" s="475">
        <f t="shared" si="61"/>
        <v>0</v>
      </c>
      <c r="AA60" s="475">
        <f t="shared" si="61"/>
        <v>0</v>
      </c>
      <c r="AB60" s="459"/>
      <c r="AC60" s="235">
        <f t="shared" si="15"/>
        <v>0</v>
      </c>
      <c r="AD60" s="235">
        <f t="shared" si="32"/>
        <v>0</v>
      </c>
      <c r="AE60" s="235">
        <f t="shared" si="33"/>
        <v>0</v>
      </c>
      <c r="AF60" s="237">
        <f>'КФО 4'!H269</f>
        <v>0</v>
      </c>
      <c r="AG60" s="237">
        <f>'КФО 4'!I269</f>
        <v>0</v>
      </c>
      <c r="AH60" s="237">
        <f>'КФО 4'!J269</f>
        <v>0</v>
      </c>
      <c r="AI60" s="237"/>
      <c r="AJ60" s="237"/>
      <c r="AK60" s="237"/>
      <c r="AL60" s="459"/>
      <c r="AM60" s="235">
        <f t="shared" si="16"/>
        <v>0</v>
      </c>
      <c r="AN60" s="235">
        <f t="shared" si="34"/>
        <v>0</v>
      </c>
      <c r="AO60" s="235">
        <f t="shared" si="35"/>
        <v>0</v>
      </c>
      <c r="AP60" s="237"/>
      <c r="AQ60" s="237"/>
      <c r="AR60" s="237"/>
      <c r="AS60" s="237"/>
      <c r="AT60" s="237"/>
      <c r="AU60" s="237"/>
    </row>
    <row r="61" spans="1:47" ht="21" customHeight="1">
      <c r="A61" s="1097" t="s">
        <v>402</v>
      </c>
      <c r="B61" s="1097"/>
      <c r="C61" s="1097"/>
      <c r="D61" s="1097"/>
      <c r="E61" s="236"/>
      <c r="F61" s="234" t="str">
        <f>'[2]Таблица  2'!D53</f>
        <v>244</v>
      </c>
      <c r="G61" s="235">
        <f t="shared" si="12"/>
        <v>668271</v>
      </c>
      <c r="H61" s="279">
        <f t="shared" si="13"/>
        <v>629589</v>
      </c>
      <c r="I61" s="237">
        <f>'КФО 4'!H337+'КФО 4'!H354</f>
        <v>599589</v>
      </c>
      <c r="J61" s="237">
        <f>'КФО 4'!H366+'КФО 4'!H379</f>
        <v>30000</v>
      </c>
      <c r="K61" s="279">
        <f>'КФО 5'!H247</f>
        <v>28682</v>
      </c>
      <c r="L61" s="279">
        <f>'КФО 6'!H164</f>
        <v>0</v>
      </c>
      <c r="M61" s="279">
        <f>КФО2!H221</f>
        <v>10000</v>
      </c>
      <c r="N61" s="237"/>
      <c r="P61" s="472"/>
      <c r="Q61" s="473"/>
      <c r="R61" s="474">
        <f t="shared" si="14"/>
        <v>0</v>
      </c>
      <c r="S61" s="475">
        <f t="shared" si="1"/>
        <v>629589</v>
      </c>
      <c r="T61" s="475">
        <f t="shared" si="2"/>
        <v>629589</v>
      </c>
      <c r="U61" s="475">
        <f t="shared" si="3"/>
        <v>629589</v>
      </c>
      <c r="V61" s="475">
        <f t="shared" si="42"/>
        <v>629589</v>
      </c>
      <c r="W61" s="475">
        <f t="shared" si="60"/>
        <v>629589</v>
      </c>
      <c r="X61" s="475">
        <f t="shared" si="60"/>
        <v>629589</v>
      </c>
      <c r="Y61" s="475">
        <f t="shared" si="44"/>
        <v>0</v>
      </c>
      <c r="Z61" s="475">
        <f t="shared" si="61"/>
        <v>0</v>
      </c>
      <c r="AA61" s="475">
        <f t="shared" si="61"/>
        <v>0</v>
      </c>
      <c r="AB61" s="459"/>
      <c r="AC61" s="235">
        <f t="shared" si="15"/>
        <v>599589</v>
      </c>
      <c r="AD61" s="235">
        <f t="shared" si="32"/>
        <v>599589</v>
      </c>
      <c r="AE61" s="235">
        <f t="shared" si="33"/>
        <v>599589</v>
      </c>
      <c r="AF61" s="237">
        <f>'КФО 4'!H337</f>
        <v>599589</v>
      </c>
      <c r="AG61" s="237">
        <f>'КФО 4'!I337</f>
        <v>599589</v>
      </c>
      <c r="AH61" s="237">
        <f>'КФО 4'!J337</f>
        <v>599589</v>
      </c>
      <c r="AI61" s="237">
        <f>'КФО 4'!H354</f>
        <v>0</v>
      </c>
      <c r="AJ61" s="237">
        <f>'КФО 4'!I354</f>
        <v>0</v>
      </c>
      <c r="AK61" s="237">
        <f>'КФО 4'!J354</f>
        <v>0</v>
      </c>
      <c r="AL61" s="459"/>
      <c r="AM61" s="235">
        <f t="shared" si="16"/>
        <v>30000</v>
      </c>
      <c r="AN61" s="235">
        <f t="shared" si="34"/>
        <v>30000</v>
      </c>
      <c r="AO61" s="235">
        <f t="shared" si="35"/>
        <v>30000</v>
      </c>
      <c r="AP61" s="237">
        <f>'КФО 4'!H366</f>
        <v>30000</v>
      </c>
      <c r="AQ61" s="237">
        <f>'КФО 4'!I366</f>
        <v>30000</v>
      </c>
      <c r="AR61" s="237">
        <f>'КФО 4'!J366</f>
        <v>30000</v>
      </c>
      <c r="AS61" s="237">
        <f>'КФО 4'!H379</f>
        <v>0</v>
      </c>
      <c r="AT61" s="237">
        <f>'КФО 4'!I379</f>
        <v>0</v>
      </c>
      <c r="AU61" s="237">
        <f>'КФО 4'!J379</f>
        <v>0</v>
      </c>
    </row>
    <row r="62" spans="1:47" s="229" customFormat="1" ht="23.25">
      <c r="A62" s="1097" t="s">
        <v>403</v>
      </c>
      <c r="B62" s="1097"/>
      <c r="C62" s="1097"/>
      <c r="D62" s="1097"/>
      <c r="E62" s="236"/>
      <c r="F62" s="234" t="str">
        <f>'[2]Таблица  2'!D54</f>
        <v>244</v>
      </c>
      <c r="G62" s="235">
        <f t="shared" si="12"/>
        <v>6522192</v>
      </c>
      <c r="H62" s="279">
        <f t="shared" si="13"/>
        <v>2979572</v>
      </c>
      <c r="I62" s="237">
        <f>'КФО 4'!H406+'КФО 4'!H422</f>
        <v>2929572</v>
      </c>
      <c r="J62" s="237">
        <f>'КФО 4'!H430+'КФО 4'!H438</f>
        <v>50000</v>
      </c>
      <c r="K62" s="279">
        <f>'КФО 5'!H283</f>
        <v>3521620</v>
      </c>
      <c r="L62" s="279">
        <f>'КФО 6'!H183</f>
        <v>0</v>
      </c>
      <c r="M62" s="279">
        <f>КФО2!H241</f>
        <v>21000</v>
      </c>
      <c r="N62" s="237"/>
      <c r="P62" s="472"/>
      <c r="Q62" s="473"/>
      <c r="R62" s="474">
        <f t="shared" si="14"/>
        <v>0</v>
      </c>
      <c r="S62" s="475">
        <f t="shared" si="1"/>
        <v>2979572</v>
      </c>
      <c r="T62" s="475">
        <f t="shared" si="2"/>
        <v>2979572</v>
      </c>
      <c r="U62" s="475">
        <f t="shared" si="3"/>
        <v>2979572</v>
      </c>
      <c r="V62" s="475">
        <f t="shared" si="42"/>
        <v>2979572</v>
      </c>
      <c r="W62" s="475">
        <f t="shared" si="60"/>
        <v>2979572</v>
      </c>
      <c r="X62" s="475">
        <f t="shared" si="60"/>
        <v>2979572</v>
      </c>
      <c r="Y62" s="475">
        <f t="shared" si="44"/>
        <v>0</v>
      </c>
      <c r="Z62" s="475">
        <f t="shared" si="61"/>
        <v>0</v>
      </c>
      <c r="AA62" s="475">
        <f t="shared" si="61"/>
        <v>0</v>
      </c>
      <c r="AB62" s="459"/>
      <c r="AC62" s="235">
        <f t="shared" si="15"/>
        <v>2929572</v>
      </c>
      <c r="AD62" s="235">
        <f t="shared" si="32"/>
        <v>2929572</v>
      </c>
      <c r="AE62" s="235">
        <f t="shared" si="33"/>
        <v>2929572</v>
      </c>
      <c r="AF62" s="237">
        <f>'КФО 4'!H406</f>
        <v>2929572</v>
      </c>
      <c r="AG62" s="237">
        <f>'КФО 4'!I406</f>
        <v>2929572</v>
      </c>
      <c r="AH62" s="237">
        <f>'КФО 4'!J406</f>
        <v>2929572</v>
      </c>
      <c r="AI62" s="237">
        <f>'КФО 4'!H422</f>
        <v>0</v>
      </c>
      <c r="AJ62" s="237">
        <f>'КФО 4'!I422</f>
        <v>0</v>
      </c>
      <c r="AK62" s="237">
        <f>'КФО 4'!J422</f>
        <v>0</v>
      </c>
      <c r="AL62" s="459"/>
      <c r="AM62" s="235">
        <f t="shared" si="16"/>
        <v>50000</v>
      </c>
      <c r="AN62" s="235">
        <f t="shared" si="34"/>
        <v>50000</v>
      </c>
      <c r="AO62" s="235">
        <f t="shared" si="35"/>
        <v>50000</v>
      </c>
      <c r="AP62" s="237">
        <f>'КФО 4'!H430</f>
        <v>50000</v>
      </c>
      <c r="AQ62" s="237">
        <f>'КФО 4'!I430</f>
        <v>50000</v>
      </c>
      <c r="AR62" s="237">
        <f>'КФО 4'!J430</f>
        <v>50000</v>
      </c>
      <c r="AS62" s="237">
        <f>'КФО 4'!H438</f>
        <v>0</v>
      </c>
      <c r="AT62" s="237">
        <f>'КФО 4'!I438</f>
        <v>0</v>
      </c>
      <c r="AU62" s="237">
        <f>'КФО 4'!J438</f>
        <v>0</v>
      </c>
    </row>
    <row r="63" spans="1:47" s="229" customFormat="1" ht="23.25">
      <c r="A63" s="1097" t="s">
        <v>856</v>
      </c>
      <c r="B63" s="1097"/>
      <c r="C63" s="1097"/>
      <c r="D63" s="1097"/>
      <c r="E63" s="236"/>
      <c r="F63" s="234" t="s">
        <v>328</v>
      </c>
      <c r="G63" s="235">
        <f t="shared" si="12"/>
        <v>11878</v>
      </c>
      <c r="H63" s="279">
        <f t="shared" si="13"/>
        <v>11878</v>
      </c>
      <c r="I63" s="237">
        <f>'КФО 4'!H451</f>
        <v>11878</v>
      </c>
      <c r="J63" s="237"/>
      <c r="K63" s="279"/>
      <c r="L63" s="279"/>
      <c r="M63" s="279"/>
      <c r="N63" s="237"/>
      <c r="P63" s="472"/>
      <c r="Q63" s="473"/>
      <c r="R63" s="474"/>
      <c r="S63" s="475">
        <f t="shared" ref="S63" si="62">V63+Y63</f>
        <v>11878</v>
      </c>
      <c r="T63" s="475">
        <f t="shared" ref="T63" si="63">W63+Z63</f>
        <v>0</v>
      </c>
      <c r="U63" s="475">
        <f t="shared" ref="U63" si="64">X63+AA63</f>
        <v>0</v>
      </c>
      <c r="V63" s="475">
        <f t="shared" ref="V63" si="65">AF63+AP63</f>
        <v>11878</v>
      </c>
      <c r="W63" s="475">
        <f t="shared" ref="W63" si="66">AG63+AQ63</f>
        <v>0</v>
      </c>
      <c r="X63" s="475">
        <f t="shared" ref="X63" si="67">AH63+AR63</f>
        <v>0</v>
      </c>
      <c r="Y63" s="475">
        <f t="shared" ref="Y63" si="68">AI63+AS63</f>
        <v>0</v>
      </c>
      <c r="Z63" s="475"/>
      <c r="AA63" s="475"/>
      <c r="AB63" s="459"/>
      <c r="AC63" s="235">
        <f t="shared" si="15"/>
        <v>11878</v>
      </c>
      <c r="AD63" s="235"/>
      <c r="AE63" s="235"/>
      <c r="AF63" s="237">
        <f>'КФО 4'!H451</f>
        <v>11878</v>
      </c>
      <c r="AG63" s="237"/>
      <c r="AH63" s="237"/>
      <c r="AI63" s="237"/>
      <c r="AJ63" s="237"/>
      <c r="AK63" s="237"/>
      <c r="AL63" s="459"/>
      <c r="AM63" s="235">
        <f t="shared" si="16"/>
        <v>0</v>
      </c>
      <c r="AN63" s="235"/>
      <c r="AO63" s="235"/>
      <c r="AP63" s="237"/>
      <c r="AQ63" s="237"/>
      <c r="AR63" s="237"/>
      <c r="AS63" s="237"/>
      <c r="AT63" s="237"/>
      <c r="AU63" s="237"/>
    </row>
    <row r="64" spans="1:47" ht="21" customHeight="1">
      <c r="A64" s="1097" t="s">
        <v>409</v>
      </c>
      <c r="B64" s="1097"/>
      <c r="C64" s="1097"/>
      <c r="D64" s="1097"/>
      <c r="E64" s="236"/>
      <c r="F64" s="234" t="str">
        <f>'[2]Таблица  2'!D55</f>
        <v>244</v>
      </c>
      <c r="G64" s="235">
        <f t="shared" si="12"/>
        <v>0</v>
      </c>
      <c r="H64" s="279">
        <f t="shared" si="13"/>
        <v>0</v>
      </c>
      <c r="I64" s="237">
        <f>'КФО 4'!H465</f>
        <v>0</v>
      </c>
      <c r="J64" s="237"/>
      <c r="K64" s="279">
        <f>'КФО 5'!H296</f>
        <v>0</v>
      </c>
      <c r="L64" s="279">
        <f>'КФО 6'!H196</f>
        <v>0</v>
      </c>
      <c r="M64" s="279">
        <f>КФО2!H253</f>
        <v>0</v>
      </c>
      <c r="N64" s="237"/>
      <c r="P64" s="472"/>
      <c r="Q64" s="473"/>
      <c r="R64" s="474">
        <f t="shared" si="14"/>
        <v>0</v>
      </c>
      <c r="S64" s="475">
        <f t="shared" si="1"/>
        <v>0</v>
      </c>
      <c r="T64" s="475">
        <f t="shared" si="2"/>
        <v>0</v>
      </c>
      <c r="U64" s="475">
        <f t="shared" si="3"/>
        <v>0</v>
      </c>
      <c r="V64" s="475">
        <f t="shared" si="42"/>
        <v>0</v>
      </c>
      <c r="W64" s="475">
        <f t="shared" si="60"/>
        <v>0</v>
      </c>
      <c r="X64" s="475">
        <f t="shared" si="60"/>
        <v>0</v>
      </c>
      <c r="Y64" s="475">
        <f t="shared" si="44"/>
        <v>0</v>
      </c>
      <c r="Z64" s="475">
        <f t="shared" si="61"/>
        <v>0</v>
      </c>
      <c r="AA64" s="475">
        <f t="shared" si="61"/>
        <v>0</v>
      </c>
      <c r="AB64" s="459"/>
      <c r="AC64" s="235">
        <f t="shared" si="15"/>
        <v>0</v>
      </c>
      <c r="AD64" s="235">
        <f t="shared" si="32"/>
        <v>0</v>
      </c>
      <c r="AE64" s="235">
        <f t="shared" si="33"/>
        <v>0</v>
      </c>
      <c r="AF64" s="237">
        <f>'КФО 4'!H465</f>
        <v>0</v>
      </c>
      <c r="AG64" s="237">
        <f>'КФО 4'!I465</f>
        <v>0</v>
      </c>
      <c r="AH64" s="237">
        <f>'КФО 4'!J465</f>
        <v>0</v>
      </c>
      <c r="AI64" s="237"/>
      <c r="AJ64" s="237"/>
      <c r="AK64" s="237"/>
      <c r="AL64" s="459"/>
      <c r="AM64" s="235">
        <f t="shared" si="16"/>
        <v>0</v>
      </c>
      <c r="AN64" s="235">
        <f t="shared" si="34"/>
        <v>0</v>
      </c>
      <c r="AO64" s="235">
        <f t="shared" si="35"/>
        <v>0</v>
      </c>
      <c r="AP64" s="237"/>
      <c r="AQ64" s="237"/>
      <c r="AR64" s="237"/>
      <c r="AS64" s="237"/>
      <c r="AT64" s="237"/>
      <c r="AU64" s="237"/>
    </row>
    <row r="65" spans="1:47" ht="21" customHeight="1">
      <c r="A65" s="1097" t="s">
        <v>405</v>
      </c>
      <c r="B65" s="1097"/>
      <c r="C65" s="1097"/>
      <c r="D65" s="1097"/>
      <c r="E65" s="236"/>
      <c r="F65" s="234" t="str">
        <f>'[2]Таблица  2'!D56</f>
        <v>244</v>
      </c>
      <c r="G65" s="235">
        <f t="shared" si="12"/>
        <v>1206419</v>
      </c>
      <c r="H65" s="279">
        <f t="shared" si="13"/>
        <v>1174419</v>
      </c>
      <c r="I65" s="237">
        <f>'КФО 4'!H499+'КФО 4'!H521</f>
        <v>0</v>
      </c>
      <c r="J65" s="237">
        <f>'КФО 4'!H583+'КФО 4'!H633</f>
        <v>1174419</v>
      </c>
      <c r="K65" s="279">
        <f>'КФО 5'!H344</f>
        <v>12000</v>
      </c>
      <c r="L65" s="279">
        <f>'КФО 6'!H217</f>
        <v>0</v>
      </c>
      <c r="M65" s="279">
        <f>КФО2!H288</f>
        <v>20000</v>
      </c>
      <c r="N65" s="237"/>
      <c r="P65" s="472"/>
      <c r="Q65" s="473"/>
      <c r="R65" s="474">
        <f t="shared" si="14"/>
        <v>0</v>
      </c>
      <c r="S65" s="475">
        <f t="shared" si="1"/>
        <v>1174419</v>
      </c>
      <c r="T65" s="475">
        <f t="shared" si="2"/>
        <v>1174419</v>
      </c>
      <c r="U65" s="475">
        <f t="shared" si="3"/>
        <v>1174419</v>
      </c>
      <c r="V65" s="475">
        <f t="shared" si="42"/>
        <v>1174419</v>
      </c>
      <c r="W65" s="475">
        <f t="shared" si="60"/>
        <v>1174419</v>
      </c>
      <c r="X65" s="475">
        <f t="shared" si="60"/>
        <v>1174419</v>
      </c>
      <c r="Y65" s="475">
        <f t="shared" si="44"/>
        <v>0</v>
      </c>
      <c r="Z65" s="475">
        <f t="shared" si="61"/>
        <v>0</v>
      </c>
      <c r="AA65" s="475">
        <f t="shared" si="61"/>
        <v>0</v>
      </c>
      <c r="AB65" s="459"/>
      <c r="AC65" s="235">
        <f t="shared" si="15"/>
        <v>0</v>
      </c>
      <c r="AD65" s="235">
        <f t="shared" si="32"/>
        <v>0</v>
      </c>
      <c r="AE65" s="235">
        <f t="shared" si="33"/>
        <v>0</v>
      </c>
      <c r="AF65" s="237">
        <f>'КФО 4'!H499</f>
        <v>0</v>
      </c>
      <c r="AG65" s="237">
        <f>'КФО 4'!I499</f>
        <v>0</v>
      </c>
      <c r="AH65" s="237">
        <f>'КФО 4'!J499</f>
        <v>0</v>
      </c>
      <c r="AI65" s="237">
        <f>'КФО 4'!H521</f>
        <v>0</v>
      </c>
      <c r="AJ65" s="237">
        <f>'КФО 4'!I521</f>
        <v>0</v>
      </c>
      <c r="AK65" s="237">
        <f>'КФО 4'!J521</f>
        <v>0</v>
      </c>
      <c r="AL65" s="459"/>
      <c r="AM65" s="235">
        <f t="shared" si="16"/>
        <v>1174419</v>
      </c>
      <c r="AN65" s="235">
        <f t="shared" si="34"/>
        <v>1174419</v>
      </c>
      <c r="AO65" s="235">
        <f t="shared" si="35"/>
        <v>1174419</v>
      </c>
      <c r="AP65" s="237">
        <f>'КФО 4'!H583</f>
        <v>1174419</v>
      </c>
      <c r="AQ65" s="237">
        <f>'КФО 4'!I583</f>
        <v>1174419</v>
      </c>
      <c r="AR65" s="237">
        <f>'КФО 4'!J583</f>
        <v>1174419</v>
      </c>
      <c r="AS65" s="237">
        <f>'КФО 4'!H633</f>
        <v>0</v>
      </c>
      <c r="AT65" s="237">
        <f>'КФО 4'!I633</f>
        <v>0</v>
      </c>
      <c r="AU65" s="237">
        <f>'КФО 4'!J633</f>
        <v>0</v>
      </c>
    </row>
    <row r="66" spans="1:47" ht="21" customHeight="1">
      <c r="A66" s="1097" t="s">
        <v>410</v>
      </c>
      <c r="B66" s="1097"/>
      <c r="C66" s="1097"/>
      <c r="D66" s="1097"/>
      <c r="E66" s="236"/>
      <c r="F66" s="234" t="str">
        <f>'[2]Таблица  2'!D57</f>
        <v>244</v>
      </c>
      <c r="G66" s="235">
        <f t="shared" si="12"/>
        <v>882436</v>
      </c>
      <c r="H66" s="279">
        <f t="shared" si="13"/>
        <v>802136</v>
      </c>
      <c r="I66" s="237">
        <f>'КФО 4'!H735+'КФО 4'!H815</f>
        <v>743886</v>
      </c>
      <c r="J66" s="237">
        <f>'КФО 4'!H890+'КФО 4'!H985</f>
        <v>58250</v>
      </c>
      <c r="K66" s="279">
        <f>'КФО 5'!H430</f>
        <v>46400</v>
      </c>
      <c r="L66" s="279">
        <f>'КФО 6'!H245</f>
        <v>0</v>
      </c>
      <c r="M66" s="279">
        <f>КФО2!H395</f>
        <v>33900</v>
      </c>
      <c r="N66" s="237"/>
      <c r="P66" s="472"/>
      <c r="Q66" s="473"/>
      <c r="R66" s="474">
        <f t="shared" si="14"/>
        <v>0</v>
      </c>
      <c r="S66" s="475">
        <f t="shared" si="1"/>
        <v>802136</v>
      </c>
      <c r="T66" s="475">
        <f t="shared" si="2"/>
        <v>802136</v>
      </c>
      <c r="U66" s="475">
        <f t="shared" si="3"/>
        <v>802136</v>
      </c>
      <c r="V66" s="475">
        <f t="shared" si="42"/>
        <v>802136</v>
      </c>
      <c r="W66" s="475">
        <f t="shared" si="60"/>
        <v>802136</v>
      </c>
      <c r="X66" s="475">
        <f t="shared" si="60"/>
        <v>802136</v>
      </c>
      <c r="Y66" s="475">
        <f t="shared" si="44"/>
        <v>0</v>
      </c>
      <c r="Z66" s="475">
        <f t="shared" si="61"/>
        <v>0</v>
      </c>
      <c r="AA66" s="475">
        <f t="shared" si="61"/>
        <v>0</v>
      </c>
      <c r="AB66" s="459"/>
      <c r="AC66" s="235">
        <f t="shared" si="15"/>
        <v>743886</v>
      </c>
      <c r="AD66" s="235">
        <f t="shared" si="32"/>
        <v>743886</v>
      </c>
      <c r="AE66" s="235">
        <f t="shared" si="33"/>
        <v>743886</v>
      </c>
      <c r="AF66" s="237">
        <f>'КФО 4'!H735</f>
        <v>743886</v>
      </c>
      <c r="AG66" s="237">
        <f>'КФО 4'!I735</f>
        <v>743886</v>
      </c>
      <c r="AH66" s="237">
        <f>'КФО 4'!J735</f>
        <v>743886</v>
      </c>
      <c r="AI66" s="237">
        <f>'КФО 4'!H815</f>
        <v>0</v>
      </c>
      <c r="AJ66" s="237">
        <f>'КФО 4'!I815</f>
        <v>0</v>
      </c>
      <c r="AK66" s="237">
        <f>'КФО 4'!J815</f>
        <v>0</v>
      </c>
      <c r="AL66" s="459"/>
      <c r="AM66" s="235">
        <f t="shared" si="16"/>
        <v>58250</v>
      </c>
      <c r="AN66" s="235">
        <f t="shared" si="34"/>
        <v>58250</v>
      </c>
      <c r="AO66" s="235">
        <f t="shared" si="35"/>
        <v>58250</v>
      </c>
      <c r="AP66" s="237">
        <f>'КФО 4'!H890</f>
        <v>58250</v>
      </c>
      <c r="AQ66" s="237">
        <f>'КФО 4'!I890</f>
        <v>58250</v>
      </c>
      <c r="AR66" s="237">
        <f>'КФО 4'!J890</f>
        <v>58250</v>
      </c>
      <c r="AS66" s="237">
        <f>'КФО 4'!H985</f>
        <v>0</v>
      </c>
      <c r="AT66" s="237">
        <f>'КФО 4'!I985</f>
        <v>0</v>
      </c>
      <c r="AU66" s="237">
        <f>'КФО 4'!J985</f>
        <v>0</v>
      </c>
    </row>
    <row r="67" spans="1:47" ht="21" customHeight="1">
      <c r="A67" s="1126" t="s">
        <v>525</v>
      </c>
      <c r="B67" s="1127"/>
      <c r="C67" s="1127"/>
      <c r="D67" s="1128"/>
      <c r="E67" s="247"/>
      <c r="F67" s="234" t="s">
        <v>484</v>
      </c>
      <c r="G67" s="235">
        <f t="shared" si="12"/>
        <v>1438083</v>
      </c>
      <c r="H67" s="250">
        <f t="shared" si="13"/>
        <v>1438083</v>
      </c>
      <c r="I67" s="248">
        <f>I68</f>
        <v>1438083</v>
      </c>
      <c r="J67" s="248">
        <f>J68</f>
        <v>0</v>
      </c>
      <c r="K67" s="248">
        <f>K68</f>
        <v>0</v>
      </c>
      <c r="L67" s="248">
        <f>L68</f>
        <v>0</v>
      </c>
      <c r="M67" s="248">
        <f>M68</f>
        <v>0</v>
      </c>
      <c r="N67" s="248"/>
      <c r="P67" s="472"/>
      <c r="Q67" s="473"/>
      <c r="R67" s="474">
        <f t="shared" si="14"/>
        <v>0</v>
      </c>
      <c r="S67" s="475">
        <f t="shared" si="1"/>
        <v>1438083</v>
      </c>
      <c r="T67" s="475">
        <f t="shared" si="2"/>
        <v>1438083</v>
      </c>
      <c r="U67" s="475">
        <f t="shared" si="3"/>
        <v>1438083</v>
      </c>
      <c r="V67" s="475">
        <f t="shared" si="42"/>
        <v>1438083</v>
      </c>
      <c r="W67" s="475">
        <f t="shared" si="60"/>
        <v>1438083</v>
      </c>
      <c r="X67" s="475">
        <f t="shared" si="60"/>
        <v>1438083</v>
      </c>
      <c r="Y67" s="475">
        <f t="shared" si="44"/>
        <v>0</v>
      </c>
      <c r="Z67" s="475">
        <f t="shared" si="61"/>
        <v>0</v>
      </c>
      <c r="AA67" s="475">
        <f t="shared" si="61"/>
        <v>0</v>
      </c>
      <c r="AB67" s="459"/>
      <c r="AC67" s="235">
        <f t="shared" si="15"/>
        <v>1438083</v>
      </c>
      <c r="AD67" s="235">
        <f t="shared" si="32"/>
        <v>1438083</v>
      </c>
      <c r="AE67" s="235">
        <f t="shared" si="33"/>
        <v>1438083</v>
      </c>
      <c r="AF67" s="248">
        <f t="shared" ref="AF67:AK67" si="69">AF68</f>
        <v>1438083</v>
      </c>
      <c r="AG67" s="248">
        <f t="shared" si="69"/>
        <v>1438083</v>
      </c>
      <c r="AH67" s="248">
        <f t="shared" si="69"/>
        <v>1438083</v>
      </c>
      <c r="AI67" s="248">
        <f t="shared" si="69"/>
        <v>0</v>
      </c>
      <c r="AJ67" s="248">
        <f t="shared" si="69"/>
        <v>0</v>
      </c>
      <c r="AK67" s="248">
        <f t="shared" si="69"/>
        <v>0</v>
      </c>
      <c r="AL67" s="459"/>
      <c r="AM67" s="235">
        <f t="shared" si="16"/>
        <v>0</v>
      </c>
      <c r="AN67" s="235">
        <f t="shared" si="34"/>
        <v>0</v>
      </c>
      <c r="AO67" s="235">
        <f t="shared" si="35"/>
        <v>0</v>
      </c>
      <c r="AP67" s="248">
        <f t="shared" ref="AP67:AU67" si="70">AP68</f>
        <v>0</v>
      </c>
      <c r="AQ67" s="248">
        <f t="shared" si="70"/>
        <v>0</v>
      </c>
      <c r="AR67" s="248">
        <f t="shared" si="70"/>
        <v>0</v>
      </c>
      <c r="AS67" s="248">
        <f t="shared" si="70"/>
        <v>0</v>
      </c>
      <c r="AT67" s="248">
        <f t="shared" si="70"/>
        <v>0</v>
      </c>
      <c r="AU67" s="248">
        <f t="shared" si="70"/>
        <v>0</v>
      </c>
    </row>
    <row r="68" spans="1:47" s="229" customFormat="1" ht="23.25">
      <c r="A68" s="1122" t="s">
        <v>407</v>
      </c>
      <c r="B68" s="1122"/>
      <c r="C68" s="1122"/>
      <c r="D68" s="1122"/>
      <c r="E68" s="427"/>
      <c r="F68" s="428" t="s">
        <v>484</v>
      </c>
      <c r="G68" s="437">
        <f t="shared" si="12"/>
        <v>1438083</v>
      </c>
      <c r="H68" s="432">
        <f>J68+I68</f>
        <v>1438083</v>
      </c>
      <c r="I68" s="436">
        <f>'КФО 4'!H202</f>
        <v>1438083</v>
      </c>
      <c r="J68" s="436"/>
      <c r="K68" s="432"/>
      <c r="L68" s="432"/>
      <c r="M68" s="432">
        <f>КФО2!H123</f>
        <v>0</v>
      </c>
      <c r="N68" s="432"/>
      <c r="P68" s="472"/>
      <c r="Q68" s="473"/>
      <c r="R68" s="474">
        <f t="shared" si="14"/>
        <v>0</v>
      </c>
      <c r="S68" s="475">
        <f t="shared" si="1"/>
        <v>1438083</v>
      </c>
      <c r="T68" s="475">
        <f t="shared" si="2"/>
        <v>1438083</v>
      </c>
      <c r="U68" s="475">
        <f t="shared" si="3"/>
        <v>1438083</v>
      </c>
      <c r="V68" s="475">
        <f t="shared" si="42"/>
        <v>1438083</v>
      </c>
      <c r="W68" s="475">
        <f t="shared" si="60"/>
        <v>1438083</v>
      </c>
      <c r="X68" s="475">
        <f t="shared" si="60"/>
        <v>1438083</v>
      </c>
      <c r="Y68" s="475">
        <f t="shared" si="44"/>
        <v>0</v>
      </c>
      <c r="Z68" s="475">
        <f t="shared" si="61"/>
        <v>0</v>
      </c>
      <c r="AA68" s="475">
        <f t="shared" si="61"/>
        <v>0</v>
      </c>
      <c r="AB68" s="459"/>
      <c r="AC68" s="235">
        <f t="shared" si="15"/>
        <v>1438083</v>
      </c>
      <c r="AD68" s="235">
        <f t="shared" si="32"/>
        <v>1438083</v>
      </c>
      <c r="AE68" s="235">
        <f t="shared" si="33"/>
        <v>1438083</v>
      </c>
      <c r="AF68" s="436">
        <f>'КФО 4'!H195</f>
        <v>1438083</v>
      </c>
      <c r="AG68" s="436">
        <f>'КФО 4'!I195</f>
        <v>1438083</v>
      </c>
      <c r="AH68" s="436">
        <f>'КФО 4'!J195</f>
        <v>1438083</v>
      </c>
      <c r="AI68" s="436">
        <f>'КФО 4'!H201</f>
        <v>0</v>
      </c>
      <c r="AJ68" s="436">
        <f>'КФО 4'!I201</f>
        <v>0</v>
      </c>
      <c r="AK68" s="436">
        <f>'КФО 4'!J201</f>
        <v>0</v>
      </c>
      <c r="AL68" s="459"/>
      <c r="AM68" s="235">
        <f t="shared" si="16"/>
        <v>0</v>
      </c>
      <c r="AN68" s="235">
        <f t="shared" si="34"/>
        <v>0</v>
      </c>
      <c r="AO68" s="235">
        <f t="shared" si="35"/>
        <v>0</v>
      </c>
      <c r="AP68" s="436"/>
      <c r="AQ68" s="436"/>
      <c r="AR68" s="436"/>
      <c r="AS68" s="436"/>
      <c r="AT68" s="436"/>
      <c r="AU68" s="436"/>
    </row>
    <row r="69" spans="1:47" s="433" customFormat="1" ht="31.5" customHeight="1">
      <c r="A69" s="1123" t="s">
        <v>524</v>
      </c>
      <c r="B69" s="1124"/>
      <c r="C69" s="1124"/>
      <c r="D69" s="1125"/>
      <c r="E69" s="431"/>
      <c r="F69" s="428"/>
      <c r="G69" s="429">
        <f>H69+K69+L69+M69</f>
        <v>1520143</v>
      </c>
      <c r="H69" s="430">
        <f>J69+I69</f>
        <v>1520143</v>
      </c>
      <c r="I69" s="430">
        <f>I68+I59</f>
        <v>1520143</v>
      </c>
      <c r="J69" s="430">
        <f>J68+J59</f>
        <v>0</v>
      </c>
      <c r="K69" s="430">
        <f>K68+K59</f>
        <v>0</v>
      </c>
      <c r="L69" s="430">
        <f>L68+L59</f>
        <v>0</v>
      </c>
      <c r="M69" s="430">
        <f>M68+M59</f>
        <v>0</v>
      </c>
      <c r="N69" s="430"/>
      <c r="P69" s="472"/>
      <c r="Q69" s="473"/>
      <c r="R69" s="474">
        <f t="shared" si="14"/>
        <v>0</v>
      </c>
      <c r="S69" s="475">
        <f t="shared" si="1"/>
        <v>1520143</v>
      </c>
      <c r="T69" s="475">
        <f t="shared" si="2"/>
        <v>1520143</v>
      </c>
      <c r="U69" s="475">
        <f t="shared" si="3"/>
        <v>1520143</v>
      </c>
      <c r="V69" s="475">
        <f t="shared" si="42"/>
        <v>1520143</v>
      </c>
      <c r="W69" s="475">
        <f t="shared" si="60"/>
        <v>1520143</v>
      </c>
      <c r="X69" s="475">
        <f t="shared" si="60"/>
        <v>1520143</v>
      </c>
      <c r="Y69" s="475">
        <f t="shared" si="44"/>
        <v>0</v>
      </c>
      <c r="Z69" s="475">
        <f t="shared" si="61"/>
        <v>0</v>
      </c>
      <c r="AA69" s="475">
        <f t="shared" si="61"/>
        <v>0</v>
      </c>
      <c r="AB69" s="459"/>
      <c r="AC69" s="235">
        <f t="shared" si="15"/>
        <v>1520143</v>
      </c>
      <c r="AD69" s="235">
        <f t="shared" si="32"/>
        <v>1520143</v>
      </c>
      <c r="AE69" s="235">
        <f t="shared" si="33"/>
        <v>1520143</v>
      </c>
      <c r="AF69" s="430">
        <f t="shared" ref="AF69:AK69" si="71">AF68+AF59</f>
        <v>1520143</v>
      </c>
      <c r="AG69" s="430">
        <f t="shared" si="71"/>
        <v>1520143</v>
      </c>
      <c r="AH69" s="430">
        <f t="shared" si="71"/>
        <v>1520143</v>
      </c>
      <c r="AI69" s="430">
        <f t="shared" si="71"/>
        <v>0</v>
      </c>
      <c r="AJ69" s="430">
        <f t="shared" si="71"/>
        <v>0</v>
      </c>
      <c r="AK69" s="430">
        <f t="shared" si="71"/>
        <v>0</v>
      </c>
      <c r="AL69" s="459"/>
      <c r="AM69" s="235">
        <f t="shared" si="16"/>
        <v>0</v>
      </c>
      <c r="AN69" s="235">
        <f t="shared" si="34"/>
        <v>0</v>
      </c>
      <c r="AO69" s="235">
        <f t="shared" si="35"/>
        <v>0</v>
      </c>
      <c r="AP69" s="430">
        <f t="shared" ref="AP69:AU69" si="72">AP68+AP59</f>
        <v>0</v>
      </c>
      <c r="AQ69" s="430">
        <f t="shared" si="72"/>
        <v>0</v>
      </c>
      <c r="AR69" s="430">
        <f t="shared" si="72"/>
        <v>0</v>
      </c>
      <c r="AS69" s="430">
        <f t="shared" si="72"/>
        <v>0</v>
      </c>
      <c r="AT69" s="430">
        <f t="shared" si="72"/>
        <v>0</v>
      </c>
      <c r="AU69" s="430">
        <f t="shared" si="72"/>
        <v>0</v>
      </c>
    </row>
    <row r="70" spans="1:47" ht="21" customHeight="1">
      <c r="A70" s="1119" t="s">
        <v>384</v>
      </c>
      <c r="B70" s="1119"/>
      <c r="C70" s="1119"/>
      <c r="D70" s="1119"/>
      <c r="E70" s="236"/>
      <c r="F70" s="234" t="s">
        <v>328</v>
      </c>
      <c r="G70" s="235">
        <f t="shared" si="12"/>
        <v>0</v>
      </c>
      <c r="H70" s="255">
        <f t="shared" si="13"/>
        <v>0</v>
      </c>
      <c r="I70" s="243"/>
      <c r="J70" s="243"/>
      <c r="K70" s="280"/>
      <c r="L70" s="280"/>
      <c r="M70" s="280"/>
      <c r="N70" s="243"/>
      <c r="P70" s="472"/>
      <c r="Q70" s="473"/>
      <c r="R70" s="471"/>
      <c r="S70" s="475">
        <f t="shared" si="1"/>
        <v>0</v>
      </c>
      <c r="T70" s="475">
        <f t="shared" si="2"/>
        <v>0</v>
      </c>
      <c r="U70" s="475">
        <f t="shared" si="3"/>
        <v>0</v>
      </c>
      <c r="V70" s="475">
        <f t="shared" si="42"/>
        <v>0</v>
      </c>
      <c r="W70" s="475">
        <f t="shared" si="60"/>
        <v>0</v>
      </c>
      <c r="X70" s="475">
        <f t="shared" si="60"/>
        <v>0</v>
      </c>
      <c r="Y70" s="475">
        <f t="shared" si="44"/>
        <v>0</v>
      </c>
      <c r="Z70" s="475">
        <f t="shared" si="61"/>
        <v>0</v>
      </c>
      <c r="AA70" s="475">
        <f t="shared" si="61"/>
        <v>0</v>
      </c>
      <c r="AB70" s="459"/>
      <c r="AC70" s="235">
        <f t="shared" si="15"/>
        <v>0</v>
      </c>
      <c r="AD70" s="235">
        <f t="shared" si="32"/>
        <v>0</v>
      </c>
      <c r="AE70" s="235">
        <f t="shared" si="33"/>
        <v>0</v>
      </c>
      <c r="AF70" s="243"/>
      <c r="AG70" s="243"/>
      <c r="AH70" s="243"/>
      <c r="AI70" s="243"/>
      <c r="AJ70" s="243"/>
      <c r="AK70" s="243"/>
      <c r="AL70" s="459"/>
      <c r="AM70" s="235">
        <f t="shared" si="16"/>
        <v>0</v>
      </c>
      <c r="AN70" s="235">
        <f t="shared" si="34"/>
        <v>0</v>
      </c>
      <c r="AO70" s="235">
        <f t="shared" si="35"/>
        <v>0</v>
      </c>
      <c r="AP70" s="243"/>
      <c r="AQ70" s="243"/>
      <c r="AR70" s="243"/>
      <c r="AS70" s="243"/>
      <c r="AT70" s="243"/>
      <c r="AU70" s="243"/>
    </row>
    <row r="71" spans="1:47" ht="21" customHeight="1">
      <c r="A71" s="1119" t="s">
        <v>385</v>
      </c>
      <c r="B71" s="1119"/>
      <c r="C71" s="1119"/>
      <c r="D71" s="1119"/>
      <c r="E71" s="236"/>
      <c r="F71" s="234" t="s">
        <v>328</v>
      </c>
      <c r="G71" s="235">
        <f t="shared" si="12"/>
        <v>0</v>
      </c>
      <c r="H71" s="255">
        <f t="shared" si="13"/>
        <v>0</v>
      </c>
      <c r="I71" s="243"/>
      <c r="J71" s="243"/>
      <c r="K71" s="280"/>
      <c r="L71" s="280"/>
      <c r="M71" s="280"/>
      <c r="N71" s="243"/>
      <c r="P71" s="472"/>
      <c r="Q71" s="473"/>
      <c r="R71" s="471"/>
      <c r="S71" s="475">
        <f t="shared" si="1"/>
        <v>0</v>
      </c>
      <c r="T71" s="475">
        <f t="shared" si="2"/>
        <v>0</v>
      </c>
      <c r="U71" s="475">
        <f t="shared" si="3"/>
        <v>0</v>
      </c>
      <c r="V71" s="475">
        <f t="shared" si="42"/>
        <v>0</v>
      </c>
      <c r="W71" s="475">
        <f t="shared" si="60"/>
        <v>0</v>
      </c>
      <c r="X71" s="475">
        <f t="shared" si="60"/>
        <v>0</v>
      </c>
      <c r="Y71" s="475">
        <f t="shared" si="44"/>
        <v>0</v>
      </c>
      <c r="Z71" s="475">
        <f t="shared" si="61"/>
        <v>0</v>
      </c>
      <c r="AA71" s="475">
        <f t="shared" si="61"/>
        <v>0</v>
      </c>
      <c r="AB71" s="459"/>
      <c r="AC71" s="235">
        <f t="shared" si="15"/>
        <v>0</v>
      </c>
      <c r="AD71" s="235">
        <f t="shared" si="32"/>
        <v>0</v>
      </c>
      <c r="AE71" s="235">
        <f t="shared" si="33"/>
        <v>0</v>
      </c>
      <c r="AF71" s="243"/>
      <c r="AG71" s="243"/>
      <c r="AH71" s="243"/>
      <c r="AI71" s="243"/>
      <c r="AJ71" s="243"/>
      <c r="AK71" s="243"/>
      <c r="AL71" s="459"/>
      <c r="AM71" s="235">
        <f t="shared" si="16"/>
        <v>0</v>
      </c>
      <c r="AN71" s="235">
        <f t="shared" si="34"/>
        <v>0</v>
      </c>
      <c r="AO71" s="235">
        <f t="shared" si="35"/>
        <v>0</v>
      </c>
      <c r="AP71" s="243"/>
      <c r="AQ71" s="243"/>
      <c r="AR71" s="243"/>
      <c r="AS71" s="243"/>
      <c r="AT71" s="243"/>
      <c r="AU71" s="243"/>
    </row>
    <row r="72" spans="1:47" ht="23.45" hidden="1" customHeight="1">
      <c r="A72" s="1120" t="s">
        <v>329</v>
      </c>
      <c r="B72" s="1120"/>
      <c r="C72" s="1120"/>
      <c r="D72" s="1120"/>
      <c r="E72" s="236">
        <v>300</v>
      </c>
      <c r="F72" s="234" t="str">
        <f>'[2]Таблица  2'!D58</f>
        <v>х</v>
      </c>
      <c r="G72" s="235">
        <f t="shared" si="12"/>
        <v>0</v>
      </c>
      <c r="H72" s="279">
        <f t="shared" si="13"/>
        <v>0</v>
      </c>
      <c r="I72" s="238"/>
      <c r="J72" s="238"/>
      <c r="K72" s="282"/>
      <c r="L72" s="282"/>
      <c r="M72" s="282"/>
      <c r="N72" s="238"/>
      <c r="P72" s="472"/>
      <c r="Q72" s="473"/>
      <c r="R72" s="471"/>
      <c r="S72" s="475">
        <f t="shared" si="1"/>
        <v>0</v>
      </c>
      <c r="T72" s="475">
        <f t="shared" si="2"/>
        <v>0</v>
      </c>
      <c r="U72" s="475">
        <f t="shared" si="3"/>
        <v>0</v>
      </c>
      <c r="V72" s="475">
        <f t="shared" si="42"/>
        <v>0</v>
      </c>
      <c r="W72" s="475">
        <f t="shared" si="60"/>
        <v>0</v>
      </c>
      <c r="X72" s="475">
        <f t="shared" si="60"/>
        <v>0</v>
      </c>
      <c r="Y72" s="475">
        <f t="shared" si="44"/>
        <v>0</v>
      </c>
      <c r="Z72" s="475">
        <f t="shared" si="61"/>
        <v>0</v>
      </c>
      <c r="AA72" s="475">
        <f t="shared" si="61"/>
        <v>0</v>
      </c>
      <c r="AB72" s="459"/>
      <c r="AC72" s="235">
        <f t="shared" si="15"/>
        <v>0</v>
      </c>
      <c r="AD72" s="235">
        <f t="shared" si="32"/>
        <v>0</v>
      </c>
      <c r="AE72" s="235">
        <f t="shared" si="33"/>
        <v>0</v>
      </c>
      <c r="AF72" s="238"/>
      <c r="AG72" s="238"/>
      <c r="AH72" s="238"/>
      <c r="AI72" s="238"/>
      <c r="AJ72" s="238"/>
      <c r="AK72" s="238"/>
      <c r="AL72" s="459"/>
      <c r="AM72" s="235">
        <f t="shared" si="16"/>
        <v>0</v>
      </c>
      <c r="AN72" s="235">
        <f t="shared" si="34"/>
        <v>0</v>
      </c>
      <c r="AO72" s="235">
        <f t="shared" si="35"/>
        <v>0</v>
      </c>
      <c r="AP72" s="238"/>
      <c r="AQ72" s="238"/>
      <c r="AR72" s="238"/>
      <c r="AS72" s="238"/>
      <c r="AT72" s="238"/>
      <c r="AU72" s="238"/>
    </row>
    <row r="73" spans="1:47" ht="23.45" hidden="1" customHeight="1">
      <c r="A73" s="1120" t="s">
        <v>330</v>
      </c>
      <c r="B73" s="1120"/>
      <c r="C73" s="1120"/>
      <c r="D73" s="1120"/>
      <c r="E73" s="236">
        <v>310</v>
      </c>
      <c r="F73" s="234">
        <f>'[2]Таблица  2'!D59</f>
        <v>0</v>
      </c>
      <c r="G73" s="235">
        <f t="shared" si="12"/>
        <v>0</v>
      </c>
      <c r="H73" s="279">
        <f t="shared" si="13"/>
        <v>0</v>
      </c>
      <c r="I73" s="238"/>
      <c r="J73" s="238"/>
      <c r="K73" s="282"/>
      <c r="L73" s="282"/>
      <c r="M73" s="282"/>
      <c r="N73" s="238"/>
      <c r="P73" s="472"/>
      <c r="Q73" s="473"/>
      <c r="R73" s="471"/>
      <c r="S73" s="475">
        <f t="shared" si="1"/>
        <v>0</v>
      </c>
      <c r="T73" s="475">
        <f t="shared" si="2"/>
        <v>0</v>
      </c>
      <c r="U73" s="475">
        <f t="shared" si="3"/>
        <v>0</v>
      </c>
      <c r="V73" s="475">
        <f t="shared" si="42"/>
        <v>0</v>
      </c>
      <c r="W73" s="475">
        <f t="shared" si="60"/>
        <v>0</v>
      </c>
      <c r="X73" s="475">
        <f t="shared" si="60"/>
        <v>0</v>
      </c>
      <c r="Y73" s="475">
        <f t="shared" si="44"/>
        <v>0</v>
      </c>
      <c r="Z73" s="475">
        <f t="shared" si="61"/>
        <v>0</v>
      </c>
      <c r="AA73" s="475">
        <f t="shared" si="61"/>
        <v>0</v>
      </c>
      <c r="AB73" s="459"/>
      <c r="AC73" s="235">
        <f t="shared" si="15"/>
        <v>0</v>
      </c>
      <c r="AD73" s="235">
        <f t="shared" si="32"/>
        <v>0</v>
      </c>
      <c r="AE73" s="235">
        <f t="shared" si="33"/>
        <v>0</v>
      </c>
      <c r="AF73" s="238"/>
      <c r="AG73" s="238"/>
      <c r="AH73" s="238"/>
      <c r="AI73" s="238"/>
      <c r="AJ73" s="238"/>
      <c r="AK73" s="238"/>
      <c r="AL73" s="459"/>
      <c r="AM73" s="235">
        <f t="shared" si="16"/>
        <v>0</v>
      </c>
      <c r="AN73" s="235">
        <f t="shared" si="34"/>
        <v>0</v>
      </c>
      <c r="AO73" s="235">
        <f t="shared" si="35"/>
        <v>0</v>
      </c>
      <c r="AP73" s="238"/>
      <c r="AQ73" s="238"/>
      <c r="AR73" s="238"/>
      <c r="AS73" s="238"/>
      <c r="AT73" s="238"/>
      <c r="AU73" s="238"/>
    </row>
    <row r="74" spans="1:47" ht="21" hidden="1" customHeight="1">
      <c r="A74" s="1120" t="s">
        <v>331</v>
      </c>
      <c r="B74" s="1120"/>
      <c r="C74" s="1120"/>
      <c r="D74" s="1120"/>
      <c r="E74" s="236">
        <v>320</v>
      </c>
      <c r="F74" s="234">
        <f>'[2]Таблица  2'!D60</f>
        <v>0</v>
      </c>
      <c r="G74" s="235">
        <f t="shared" si="12"/>
        <v>0</v>
      </c>
      <c r="H74" s="279">
        <f t="shared" si="13"/>
        <v>0</v>
      </c>
      <c r="I74" s="238"/>
      <c r="J74" s="238"/>
      <c r="K74" s="282"/>
      <c r="L74" s="282"/>
      <c r="M74" s="282"/>
      <c r="N74" s="238"/>
      <c r="P74" s="472"/>
      <c r="Q74" s="473"/>
      <c r="R74" s="471"/>
      <c r="S74" s="475">
        <f t="shared" ref="S74:U78" si="73">V74+Y74</f>
        <v>0</v>
      </c>
      <c r="T74" s="475">
        <f t="shared" si="73"/>
        <v>0</v>
      </c>
      <c r="U74" s="475">
        <f t="shared" si="73"/>
        <v>0</v>
      </c>
      <c r="V74" s="475">
        <f t="shared" si="42"/>
        <v>0</v>
      </c>
      <c r="W74" s="475">
        <f t="shared" ref="W74:X78" si="74">AG74+AQ74</f>
        <v>0</v>
      </c>
      <c r="X74" s="475">
        <f t="shared" si="74"/>
        <v>0</v>
      </c>
      <c r="Y74" s="475">
        <f t="shared" si="44"/>
        <v>0</v>
      </c>
      <c r="Z74" s="475">
        <f t="shared" ref="Z74:AA78" si="75">AJ74+AT74</f>
        <v>0</v>
      </c>
      <c r="AA74" s="475">
        <f t="shared" si="75"/>
        <v>0</v>
      </c>
      <c r="AB74" s="459"/>
      <c r="AC74" s="235">
        <f t="shared" si="15"/>
        <v>0</v>
      </c>
      <c r="AD74" s="235">
        <f t="shared" si="32"/>
        <v>0</v>
      </c>
      <c r="AE74" s="235">
        <f t="shared" si="33"/>
        <v>0</v>
      </c>
      <c r="AF74" s="238"/>
      <c r="AG74" s="238"/>
      <c r="AH74" s="238"/>
      <c r="AI74" s="238"/>
      <c r="AJ74" s="238"/>
      <c r="AK74" s="238"/>
      <c r="AL74" s="459"/>
      <c r="AM74" s="235">
        <f t="shared" si="16"/>
        <v>0</v>
      </c>
      <c r="AN74" s="235">
        <f t="shared" si="34"/>
        <v>0</v>
      </c>
      <c r="AO74" s="235">
        <f t="shared" si="35"/>
        <v>0</v>
      </c>
      <c r="AP74" s="238"/>
      <c r="AQ74" s="238"/>
      <c r="AR74" s="238"/>
      <c r="AS74" s="238"/>
      <c r="AT74" s="238"/>
      <c r="AU74" s="238"/>
    </row>
    <row r="75" spans="1:47" ht="21" hidden="1" customHeight="1">
      <c r="A75" s="1120" t="s">
        <v>332</v>
      </c>
      <c r="B75" s="1120"/>
      <c r="C75" s="1120"/>
      <c r="D75" s="1120"/>
      <c r="E75" s="236">
        <v>400</v>
      </c>
      <c r="F75" s="234">
        <f>'[2]Таблица  2'!D61</f>
        <v>0</v>
      </c>
      <c r="G75" s="235">
        <f t="shared" si="12"/>
        <v>0</v>
      </c>
      <c r="H75" s="279">
        <f t="shared" si="13"/>
        <v>0</v>
      </c>
      <c r="I75" s="238"/>
      <c r="J75" s="238"/>
      <c r="K75" s="282"/>
      <c r="L75" s="282"/>
      <c r="M75" s="282"/>
      <c r="N75" s="238"/>
      <c r="P75" s="472"/>
      <c r="Q75" s="473"/>
      <c r="R75" s="471"/>
      <c r="S75" s="475">
        <f t="shared" si="73"/>
        <v>0</v>
      </c>
      <c r="T75" s="475">
        <f t="shared" si="73"/>
        <v>0</v>
      </c>
      <c r="U75" s="475">
        <f t="shared" si="73"/>
        <v>0</v>
      </c>
      <c r="V75" s="475">
        <f t="shared" si="42"/>
        <v>0</v>
      </c>
      <c r="W75" s="475">
        <f t="shared" si="74"/>
        <v>0</v>
      </c>
      <c r="X75" s="475">
        <f t="shared" si="74"/>
        <v>0</v>
      </c>
      <c r="Y75" s="475">
        <f t="shared" si="44"/>
        <v>0</v>
      </c>
      <c r="Z75" s="475">
        <f t="shared" si="75"/>
        <v>0</v>
      </c>
      <c r="AA75" s="475">
        <f t="shared" si="75"/>
        <v>0</v>
      </c>
      <c r="AB75" s="459"/>
      <c r="AC75" s="235">
        <f>AF75+AI75</f>
        <v>0</v>
      </c>
      <c r="AD75" s="235">
        <f t="shared" si="32"/>
        <v>0</v>
      </c>
      <c r="AE75" s="235">
        <f t="shared" si="33"/>
        <v>0</v>
      </c>
      <c r="AF75" s="238"/>
      <c r="AG75" s="238"/>
      <c r="AH75" s="238"/>
      <c r="AI75" s="238"/>
      <c r="AJ75" s="238"/>
      <c r="AK75" s="238"/>
      <c r="AL75" s="459"/>
      <c r="AM75" s="235">
        <f>AP75+AS75</f>
        <v>0</v>
      </c>
      <c r="AN75" s="235">
        <f t="shared" si="34"/>
        <v>0</v>
      </c>
      <c r="AO75" s="235">
        <f t="shared" si="35"/>
        <v>0</v>
      </c>
      <c r="AP75" s="238"/>
      <c r="AQ75" s="238"/>
      <c r="AR75" s="238"/>
      <c r="AS75" s="238"/>
      <c r="AT75" s="238"/>
      <c r="AU75" s="238"/>
    </row>
    <row r="76" spans="1:47" ht="21" hidden="1" customHeight="1">
      <c r="A76" s="1120" t="s">
        <v>333</v>
      </c>
      <c r="B76" s="1120"/>
      <c r="C76" s="1120"/>
      <c r="D76" s="1120"/>
      <c r="E76" s="236">
        <v>410</v>
      </c>
      <c r="F76" s="234">
        <f>'[2]Таблица  2'!D62</f>
        <v>0</v>
      </c>
      <c r="G76" s="235">
        <f t="shared" si="12"/>
        <v>0</v>
      </c>
      <c r="H76" s="279">
        <f t="shared" si="13"/>
        <v>0</v>
      </c>
      <c r="I76" s="238"/>
      <c r="J76" s="238"/>
      <c r="K76" s="282"/>
      <c r="L76" s="282"/>
      <c r="M76" s="282"/>
      <c r="N76" s="238"/>
      <c r="P76" s="472"/>
      <c r="Q76" s="473"/>
      <c r="R76" s="471"/>
      <c r="S76" s="475">
        <f t="shared" si="73"/>
        <v>0</v>
      </c>
      <c r="T76" s="475">
        <f t="shared" si="73"/>
        <v>0</v>
      </c>
      <c r="U76" s="475">
        <f t="shared" si="73"/>
        <v>0</v>
      </c>
      <c r="V76" s="475">
        <f t="shared" si="42"/>
        <v>0</v>
      </c>
      <c r="W76" s="475">
        <f t="shared" si="74"/>
        <v>0</v>
      </c>
      <c r="X76" s="475">
        <f t="shared" si="74"/>
        <v>0</v>
      </c>
      <c r="Y76" s="475">
        <f t="shared" si="44"/>
        <v>0</v>
      </c>
      <c r="Z76" s="475">
        <f t="shared" si="75"/>
        <v>0</v>
      </c>
      <c r="AA76" s="475">
        <f t="shared" si="75"/>
        <v>0</v>
      </c>
      <c r="AB76" s="459"/>
      <c r="AC76" s="235">
        <f>AF76+AI76</f>
        <v>0</v>
      </c>
      <c r="AD76" s="235">
        <f t="shared" si="32"/>
        <v>0</v>
      </c>
      <c r="AE76" s="235">
        <f t="shared" si="33"/>
        <v>0</v>
      </c>
      <c r="AF76" s="238"/>
      <c r="AG76" s="238"/>
      <c r="AH76" s="238"/>
      <c r="AI76" s="238"/>
      <c r="AJ76" s="238"/>
      <c r="AK76" s="238"/>
      <c r="AL76" s="459"/>
      <c r="AM76" s="235">
        <f>AP76+AS76</f>
        <v>0</v>
      </c>
      <c r="AN76" s="235">
        <f t="shared" si="34"/>
        <v>0</v>
      </c>
      <c r="AO76" s="235">
        <f t="shared" si="35"/>
        <v>0</v>
      </c>
      <c r="AP76" s="238"/>
      <c r="AQ76" s="238"/>
      <c r="AR76" s="238"/>
      <c r="AS76" s="238"/>
      <c r="AT76" s="238"/>
      <c r="AU76" s="238"/>
    </row>
    <row r="77" spans="1:47" ht="21" hidden="1" customHeight="1">
      <c r="A77" s="1120" t="s">
        <v>334</v>
      </c>
      <c r="B77" s="1120"/>
      <c r="C77" s="1120"/>
      <c r="D77" s="1120"/>
      <c r="E77" s="236">
        <v>420</v>
      </c>
      <c r="F77" s="234">
        <f>'[2]Таблица  2'!D63</f>
        <v>0</v>
      </c>
      <c r="G77" s="235">
        <f t="shared" si="12"/>
        <v>0</v>
      </c>
      <c r="H77" s="279">
        <f t="shared" si="13"/>
        <v>0</v>
      </c>
      <c r="I77" s="238"/>
      <c r="J77" s="238"/>
      <c r="K77" s="282"/>
      <c r="L77" s="282"/>
      <c r="M77" s="282"/>
      <c r="N77" s="238"/>
      <c r="P77" s="472"/>
      <c r="Q77" s="473"/>
      <c r="R77" s="471"/>
      <c r="S77" s="475">
        <f t="shared" si="73"/>
        <v>0</v>
      </c>
      <c r="T77" s="475">
        <f t="shared" si="73"/>
        <v>0</v>
      </c>
      <c r="U77" s="475">
        <f t="shared" si="73"/>
        <v>0</v>
      </c>
      <c r="V77" s="475">
        <f t="shared" si="42"/>
        <v>0</v>
      </c>
      <c r="W77" s="475">
        <f t="shared" si="74"/>
        <v>0</v>
      </c>
      <c r="X77" s="475">
        <f t="shared" si="74"/>
        <v>0</v>
      </c>
      <c r="Y77" s="475">
        <f t="shared" si="44"/>
        <v>0</v>
      </c>
      <c r="Z77" s="475">
        <f t="shared" si="75"/>
        <v>0</v>
      </c>
      <c r="AA77" s="475">
        <f t="shared" si="75"/>
        <v>0</v>
      </c>
      <c r="AB77" s="459"/>
      <c r="AC77" s="235">
        <f>AF77+AI77</f>
        <v>0</v>
      </c>
      <c r="AD77" s="235">
        <f t="shared" si="32"/>
        <v>0</v>
      </c>
      <c r="AE77" s="235">
        <f t="shared" si="33"/>
        <v>0</v>
      </c>
      <c r="AF77" s="238"/>
      <c r="AG77" s="238"/>
      <c r="AH77" s="238"/>
      <c r="AI77" s="238"/>
      <c r="AJ77" s="238"/>
      <c r="AK77" s="238"/>
      <c r="AL77" s="459"/>
      <c r="AM77" s="235">
        <f>AP77+AS77</f>
        <v>0</v>
      </c>
      <c r="AN77" s="235">
        <f t="shared" si="34"/>
        <v>0</v>
      </c>
      <c r="AO77" s="235">
        <f t="shared" si="35"/>
        <v>0</v>
      </c>
      <c r="AP77" s="238"/>
      <c r="AQ77" s="238"/>
      <c r="AR77" s="238"/>
      <c r="AS77" s="238"/>
      <c r="AT77" s="238"/>
      <c r="AU77" s="238"/>
    </row>
    <row r="78" spans="1:47" ht="20.45" customHeight="1">
      <c r="A78" s="1121" t="s">
        <v>335</v>
      </c>
      <c r="B78" s="1121"/>
      <c r="C78" s="1121"/>
      <c r="D78" s="1121"/>
      <c r="E78" s="264">
        <v>500</v>
      </c>
      <c r="F78" s="234" t="str">
        <f>'[2]Таблица  2'!D64</f>
        <v>х</v>
      </c>
      <c r="G78" s="235">
        <f t="shared" si="12"/>
        <v>0</v>
      </c>
      <c r="H78" s="255">
        <f t="shared" si="13"/>
        <v>0</v>
      </c>
      <c r="I78" s="243"/>
      <c r="J78" s="243"/>
      <c r="K78" s="280"/>
      <c r="L78" s="280"/>
      <c r="M78" s="243"/>
      <c r="N78" s="243"/>
      <c r="P78" s="612"/>
      <c r="Q78" s="612"/>
      <c r="R78" s="471"/>
      <c r="S78" s="475">
        <f t="shared" si="73"/>
        <v>0</v>
      </c>
      <c r="T78" s="475">
        <f t="shared" si="73"/>
        <v>0</v>
      </c>
      <c r="U78" s="475">
        <f t="shared" si="73"/>
        <v>0</v>
      </c>
      <c r="V78" s="475">
        <f t="shared" si="42"/>
        <v>0</v>
      </c>
      <c r="W78" s="475">
        <f t="shared" si="74"/>
        <v>0</v>
      </c>
      <c r="X78" s="475">
        <f t="shared" si="74"/>
        <v>0</v>
      </c>
      <c r="Y78" s="475">
        <f t="shared" si="44"/>
        <v>0</v>
      </c>
      <c r="Z78" s="475">
        <f t="shared" si="75"/>
        <v>0</v>
      </c>
      <c r="AA78" s="475">
        <f t="shared" si="75"/>
        <v>0</v>
      </c>
      <c r="AC78" s="235">
        <f>AF78+AI78</f>
        <v>0</v>
      </c>
      <c r="AD78" s="235">
        <f t="shared" si="32"/>
        <v>0</v>
      </c>
      <c r="AE78" s="235">
        <f t="shared" si="33"/>
        <v>0</v>
      </c>
      <c r="AF78" s="243"/>
      <c r="AG78" s="243"/>
      <c r="AH78" s="243"/>
      <c r="AI78" s="243"/>
      <c r="AJ78" s="243"/>
      <c r="AK78" s="243"/>
      <c r="AM78" s="235">
        <f>AP78+AS78</f>
        <v>0</v>
      </c>
      <c r="AN78" s="235">
        <f t="shared" si="34"/>
        <v>0</v>
      </c>
      <c r="AO78" s="235">
        <f t="shared" si="35"/>
        <v>0</v>
      </c>
      <c r="AP78" s="243"/>
      <c r="AQ78" s="243"/>
      <c r="AR78" s="243"/>
      <c r="AS78" s="243"/>
      <c r="AT78" s="243"/>
      <c r="AU78" s="243"/>
    </row>
    <row r="79" spans="1:47" ht="20.45" hidden="1" customHeight="1">
      <c r="A79" s="1118" t="s">
        <v>336</v>
      </c>
      <c r="B79" s="1118"/>
      <c r="C79" s="1118"/>
      <c r="D79" s="1118"/>
      <c r="E79" s="252">
        <v>600</v>
      </c>
      <c r="F79" s="253" t="str">
        <f>'[2]Таблица  2'!D65</f>
        <v>х</v>
      </c>
      <c r="G79" s="254">
        <f t="shared" si="12"/>
        <v>0</v>
      </c>
      <c r="H79" s="237">
        <f t="shared" si="13"/>
        <v>0</v>
      </c>
      <c r="I79" s="238"/>
      <c r="J79" s="238"/>
      <c r="K79" s="238"/>
      <c r="L79" s="238"/>
      <c r="M79" s="238"/>
      <c r="N79" s="238"/>
      <c r="P79" s="612"/>
      <c r="Q79" s="612"/>
      <c r="V79" s="471">
        <f>AF80+AP80</f>
        <v>0</v>
      </c>
      <c r="W79" s="471"/>
      <c r="X79" s="471"/>
      <c r="Y79" s="471">
        <f>AI80+AS80</f>
        <v>0</v>
      </c>
      <c r="Z79" s="471"/>
      <c r="AA79" s="471"/>
      <c r="AC79" s="235">
        <f>SUM(AF79:AI79)</f>
        <v>0</v>
      </c>
      <c r="AD79" s="476"/>
      <c r="AE79" s="476"/>
      <c r="AM79" s="235">
        <f>AP79+AS79</f>
        <v>0</v>
      </c>
      <c r="AN79" s="476"/>
      <c r="AO79" s="476"/>
    </row>
    <row r="80" spans="1:47" ht="20.45" customHeight="1">
      <c r="A80" s="256"/>
      <c r="B80" s="256"/>
      <c r="C80" s="256"/>
      <c r="D80" s="256"/>
      <c r="E80" s="256"/>
      <c r="F80" s="256"/>
      <c r="G80" s="256"/>
      <c r="H80" s="256"/>
      <c r="I80" s="257"/>
      <c r="J80" s="257"/>
      <c r="K80" s="257"/>
      <c r="L80" s="257"/>
      <c r="M80" s="257"/>
      <c r="N80" s="257"/>
      <c r="P80" s="612"/>
      <c r="Q80" s="612"/>
    </row>
    <row r="81" spans="1:38" s="454" customFormat="1" ht="20.45" customHeight="1">
      <c r="A81" s="888" t="str">
        <f>'ПЕЧАТЬ ПФХД'!B187</f>
        <v>Заместитель директора  __________________М.Г. Любченко</v>
      </c>
      <c r="B81" s="450"/>
      <c r="C81" s="451"/>
      <c r="D81" s="451"/>
      <c r="E81" s="451"/>
      <c r="F81" s="452"/>
      <c r="G81" s="453"/>
      <c r="H81" s="453"/>
      <c r="I81" s="451"/>
      <c r="J81" s="451"/>
      <c r="K81" s="451"/>
      <c r="L81" s="451"/>
      <c r="M81" s="451"/>
      <c r="N81" s="451"/>
      <c r="P81" s="612"/>
      <c r="Q81" s="612"/>
    </row>
    <row r="82" spans="1:38" ht="23.25">
      <c r="H82" s="1143" t="s">
        <v>651</v>
      </c>
      <c r="I82" s="1143"/>
      <c r="J82" s="1143"/>
      <c r="K82" s="1143"/>
      <c r="L82" s="1143"/>
      <c r="M82" s="1143"/>
      <c r="N82" s="1143"/>
    </row>
    <row r="83" spans="1:38" ht="13.9" customHeight="1">
      <c r="M83" s="612"/>
      <c r="N83" s="612"/>
    </row>
    <row r="84" spans="1:38" ht="20.45" customHeight="1">
      <c r="M84" s="612"/>
      <c r="N84" s="61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465"/>
      <c r="AG84" s="465"/>
      <c r="AH84" s="465"/>
      <c r="AI84" s="468"/>
      <c r="AJ84" s="468"/>
      <c r="AK84" s="468"/>
      <c r="AL84" s="222"/>
    </row>
    <row r="85" spans="1:38" s="242" customFormat="1" ht="20.45" customHeight="1">
      <c r="A85" s="223"/>
      <c r="B85" s="223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612"/>
      <c r="N85" s="612"/>
      <c r="O85" s="223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465"/>
      <c r="AG85" s="465"/>
      <c r="AH85" s="465"/>
      <c r="AI85" s="470"/>
      <c r="AJ85" s="470"/>
      <c r="AK85" s="470"/>
      <c r="AL85" s="222"/>
    </row>
    <row r="86" spans="1:38" ht="45.75" customHeight="1">
      <c r="AF86" s="467"/>
      <c r="AG86" s="467"/>
      <c r="AH86" s="467"/>
    </row>
    <row r="88" spans="1:38" ht="20.25">
      <c r="Q88" s="241"/>
      <c r="R88" s="241"/>
      <c r="S88" s="241"/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466"/>
      <c r="AG88" s="466"/>
      <c r="AH88" s="466"/>
      <c r="AI88" s="468"/>
      <c r="AJ88" s="468"/>
      <c r="AK88" s="468"/>
      <c r="AL88" s="241"/>
    </row>
    <row r="89" spans="1:38" ht="20.25"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465"/>
      <c r="AG89" s="465"/>
      <c r="AH89" s="465"/>
      <c r="AI89" s="468"/>
      <c r="AJ89" s="468"/>
      <c r="AK89" s="468"/>
      <c r="AL89" s="222"/>
    </row>
    <row r="90" spans="1:38">
      <c r="AF90" s="467"/>
      <c r="AG90" s="467"/>
      <c r="AH90" s="467"/>
    </row>
  </sheetData>
  <sheetProtection password="CC31" sheet="1" objects="1" scenarios="1" formatCells="0" formatColumns="0" formatRows="0"/>
  <mergeCells count="114">
    <mergeCell ref="H82:N82"/>
    <mergeCell ref="AP6:AR6"/>
    <mergeCell ref="AS6:AU6"/>
    <mergeCell ref="AM6:AM7"/>
    <mergeCell ref="A8:D8"/>
    <mergeCell ref="A9:D9"/>
    <mergeCell ref="A10:D10"/>
    <mergeCell ref="P6:P7"/>
    <mergeCell ref="P8:P9"/>
    <mergeCell ref="P10:P11"/>
    <mergeCell ref="AN6:AN7"/>
    <mergeCell ref="AO6:AO7"/>
    <mergeCell ref="W6:W7"/>
    <mergeCell ref="X6:X7"/>
    <mergeCell ref="Z6:Z7"/>
    <mergeCell ref="AA6:AA7"/>
    <mergeCell ref="V6:V7"/>
    <mergeCell ref="S6:S7"/>
    <mergeCell ref="T6:T7"/>
    <mergeCell ref="U6:U7"/>
    <mergeCell ref="Y6:Y7"/>
    <mergeCell ref="AF6:AH6"/>
    <mergeCell ref="AC6:AC7"/>
    <mergeCell ref="AI6:AK6"/>
    <mergeCell ref="Q8:Q9"/>
    <mergeCell ref="A16:D16"/>
    <mergeCell ref="A17:D17"/>
    <mergeCell ref="A30:D30"/>
    <mergeCell ref="A31:D31"/>
    <mergeCell ref="A32:D32"/>
    <mergeCell ref="Q10:Q11"/>
    <mergeCell ref="A12:D12"/>
    <mergeCell ref="A13:D13"/>
    <mergeCell ref="A14:D14"/>
    <mergeCell ref="A15:D15"/>
    <mergeCell ref="A11:D11"/>
    <mergeCell ref="P17:Q19"/>
    <mergeCell ref="A35:D35"/>
    <mergeCell ref="A20:D20"/>
    <mergeCell ref="A21:D21"/>
    <mergeCell ref="A22:D22"/>
    <mergeCell ref="A23:D23"/>
    <mergeCell ref="A24:D24"/>
    <mergeCell ref="A34:D34"/>
    <mergeCell ref="A33:D33"/>
    <mergeCell ref="A18:D18"/>
    <mergeCell ref="A19:D19"/>
    <mergeCell ref="A26:D26"/>
    <mergeCell ref="A27:D27"/>
    <mergeCell ref="A29:D29"/>
    <mergeCell ref="A28:D28"/>
    <mergeCell ref="A25:D25"/>
    <mergeCell ref="A48:D48"/>
    <mergeCell ref="A36:D36"/>
    <mergeCell ref="A40:D40"/>
    <mergeCell ref="A41:D41"/>
    <mergeCell ref="A42:D42"/>
    <mergeCell ref="A43:D43"/>
    <mergeCell ref="A44:D44"/>
    <mergeCell ref="A45:D45"/>
    <mergeCell ref="A46:D46"/>
    <mergeCell ref="A47:D47"/>
    <mergeCell ref="A37:D37"/>
    <mergeCell ref="A39:D39"/>
    <mergeCell ref="A38:D38"/>
    <mergeCell ref="A55:D55"/>
    <mergeCell ref="A56:D56"/>
    <mergeCell ref="A57:D57"/>
    <mergeCell ref="A58:D58"/>
    <mergeCell ref="A59:D59"/>
    <mergeCell ref="A60:D60"/>
    <mergeCell ref="A61:D61"/>
    <mergeCell ref="A53:D53"/>
    <mergeCell ref="A54:D54"/>
    <mergeCell ref="A79:D79"/>
    <mergeCell ref="A64:D64"/>
    <mergeCell ref="A65:D65"/>
    <mergeCell ref="A66:D66"/>
    <mergeCell ref="A70:D70"/>
    <mergeCell ref="A72:D72"/>
    <mergeCell ref="A73:D73"/>
    <mergeCell ref="A74:D74"/>
    <mergeCell ref="A75:D75"/>
    <mergeCell ref="A76:D76"/>
    <mergeCell ref="A77:D77"/>
    <mergeCell ref="A78:D78"/>
    <mergeCell ref="A71:D71"/>
    <mergeCell ref="A68:D68"/>
    <mergeCell ref="A69:D69"/>
    <mergeCell ref="A67:D67"/>
    <mergeCell ref="A63:D63"/>
    <mergeCell ref="AE6:AE7"/>
    <mergeCell ref="L1:N1"/>
    <mergeCell ref="A3:K3"/>
    <mergeCell ref="A4:D7"/>
    <mergeCell ref="E4:E7"/>
    <mergeCell ref="F4:F7"/>
    <mergeCell ref="G4:N4"/>
    <mergeCell ref="G5:G7"/>
    <mergeCell ref="H5:N5"/>
    <mergeCell ref="H6:J6"/>
    <mergeCell ref="A1:K1"/>
    <mergeCell ref="K6:K7"/>
    <mergeCell ref="L6:L7"/>
    <mergeCell ref="M6:N6"/>
    <mergeCell ref="A2:N2"/>
    <mergeCell ref="P3:Q5"/>
    <mergeCell ref="Q6:Q7"/>
    <mergeCell ref="AD6:AD7"/>
    <mergeCell ref="A62:D62"/>
    <mergeCell ref="A49:D49"/>
    <mergeCell ref="A50:D50"/>
    <mergeCell ref="A51:D51"/>
    <mergeCell ref="A52:D52"/>
  </mergeCells>
  <conditionalFormatting sqref="AB17 AL17 P17">
    <cfRule type="cellIs" dxfId="4" priority="4" operator="lessThan">
      <formula>0</formula>
    </cfRule>
  </conditionalFormatting>
  <pageMargins left="0.78740157480314965" right="0.19685039370078741" top="0.35433070866141736" bottom="0.23622047244094491" header="0.31496062992125984" footer="0.15748031496062992"/>
  <pageSetup paperSize="9" scale="37" fitToHeight="4" orientation="portrait" r:id="rId1"/>
  <colBreaks count="2" manualBreakCount="2">
    <brk id="15" max="79" man="1"/>
    <brk id="18" max="79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33CC"/>
  </sheetPr>
  <dimension ref="A2:E72"/>
  <sheetViews>
    <sheetView topLeftCell="A52" zoomScale="85" zoomScaleNormal="85" workbookViewId="0">
      <selection activeCell="A72" sqref="A72"/>
    </sheetView>
  </sheetViews>
  <sheetFormatPr defaultColWidth="8.85546875" defaultRowHeight="15"/>
  <cols>
    <col min="1" max="1" width="13.7109375" style="9" customWidth="1"/>
    <col min="2" max="2" width="8.85546875" style="9"/>
    <col min="3" max="3" width="20.7109375" style="9" customWidth="1"/>
    <col min="4" max="4" width="22.7109375" style="9" customWidth="1"/>
    <col min="5" max="5" width="60.42578125" style="9" customWidth="1"/>
    <col min="6" max="16384" width="8.85546875" style="9"/>
  </cols>
  <sheetData>
    <row r="2" spans="1:5" ht="18.75">
      <c r="A2" s="1157" t="s">
        <v>444</v>
      </c>
      <c r="B2" s="1157"/>
      <c r="C2" s="1157"/>
      <c r="D2" s="1157"/>
      <c r="E2" s="1157"/>
    </row>
    <row r="3" spans="1:5" ht="20.25">
      <c r="A3" s="1158" t="s">
        <v>527</v>
      </c>
      <c r="B3" s="1158"/>
      <c r="C3" s="1158"/>
      <c r="D3" s="1158"/>
      <c r="E3" s="1158"/>
    </row>
    <row r="4" spans="1:5" ht="52.15" customHeight="1">
      <c r="A4" s="1156" t="str">
        <f>'ПЕЧАТЬ СВОД'!A2:N2</f>
        <v>Муниципальное бюджетное общеобразовательное учреждение «Средняя общеобразовательная школа с.Борисовка» Уссурийского городского округа</v>
      </c>
      <c r="B4" s="1156"/>
      <c r="C4" s="1156"/>
      <c r="D4" s="1156"/>
      <c r="E4" s="1156"/>
    </row>
    <row r="5" spans="1:5" ht="18.75">
      <c r="A5" s="889"/>
      <c r="B5" s="889"/>
      <c r="C5" s="890" t="s">
        <v>445</v>
      </c>
      <c r="D5" s="891" t="s">
        <v>683</v>
      </c>
      <c r="E5" s="892" t="s">
        <v>667</v>
      </c>
    </row>
    <row r="6" spans="1:5" ht="18.75">
      <c r="A6" s="365"/>
      <c r="B6" s="365"/>
      <c r="C6" s="365"/>
      <c r="D6" s="365"/>
      <c r="E6" s="365"/>
    </row>
    <row r="7" spans="1:5" ht="18.75">
      <c r="A7" s="1153" t="s">
        <v>446</v>
      </c>
      <c r="B7" s="366" t="s">
        <v>152</v>
      </c>
      <c r="C7" s="366" t="s">
        <v>0</v>
      </c>
      <c r="D7" s="366" t="s">
        <v>179</v>
      </c>
      <c r="E7" s="366" t="s">
        <v>447</v>
      </c>
    </row>
    <row r="8" spans="1:5" s="440" customFormat="1" ht="18.75">
      <c r="A8" s="1154"/>
      <c r="B8" s="481"/>
      <c r="C8" s="481"/>
      <c r="D8" s="482">
        <f>D9+D16</f>
        <v>0</v>
      </c>
      <c r="E8" s="481" t="s">
        <v>528</v>
      </c>
    </row>
    <row r="9" spans="1:5" s="440" customFormat="1" ht="19.5">
      <c r="A9" s="1154"/>
      <c r="B9" s="483"/>
      <c r="C9" s="484"/>
      <c r="D9" s="485">
        <f>SUM(D10:D15)</f>
        <v>0</v>
      </c>
      <c r="E9" s="484" t="s">
        <v>448</v>
      </c>
    </row>
    <row r="10" spans="1:5" ht="18.75">
      <c r="A10" s="1154"/>
      <c r="B10" s="486"/>
      <c r="C10" s="486"/>
      <c r="D10" s="487"/>
      <c r="E10" s="488"/>
    </row>
    <row r="11" spans="1:5" ht="18.75">
      <c r="A11" s="1154"/>
      <c r="B11" s="486"/>
      <c r="C11" s="486"/>
      <c r="D11" s="487"/>
      <c r="E11" s="193"/>
    </row>
    <row r="12" spans="1:5" ht="18.75">
      <c r="A12" s="1154"/>
      <c r="B12" s="486"/>
      <c r="C12" s="486"/>
      <c r="D12" s="489"/>
      <c r="E12" s="193"/>
    </row>
    <row r="13" spans="1:5" ht="18.75">
      <c r="A13" s="1154"/>
      <c r="B13" s="486"/>
      <c r="C13" s="486"/>
      <c r="D13" s="489"/>
      <c r="E13" s="488"/>
    </row>
    <row r="14" spans="1:5" ht="18.75">
      <c r="A14" s="1154"/>
      <c r="B14" s="486"/>
      <c r="C14" s="486"/>
      <c r="D14" s="489"/>
      <c r="E14" s="488"/>
    </row>
    <row r="15" spans="1:5" ht="18.75">
      <c r="A15" s="1154"/>
      <c r="B15" s="486"/>
      <c r="C15" s="486"/>
      <c r="D15" s="489"/>
      <c r="E15" s="488"/>
    </row>
    <row r="16" spans="1:5" ht="19.5">
      <c r="A16" s="1154"/>
      <c r="B16" s="441"/>
      <c r="C16" s="442"/>
      <c r="D16" s="443">
        <f>SUM(D17:D24)</f>
        <v>0</v>
      </c>
      <c r="E16" s="442" t="s">
        <v>570</v>
      </c>
    </row>
    <row r="17" spans="1:5" s="440" customFormat="1" ht="19.5">
      <c r="A17" s="1154"/>
      <c r="B17" s="490"/>
      <c r="C17" s="490"/>
      <c r="D17" s="491"/>
      <c r="E17" s="492"/>
    </row>
    <row r="18" spans="1:5" ht="18.75">
      <c r="A18" s="1154"/>
      <c r="B18" s="486"/>
      <c r="C18" s="486"/>
      <c r="D18" s="489"/>
      <c r="E18" s="488"/>
    </row>
    <row r="19" spans="1:5" ht="18.75">
      <c r="A19" s="1154"/>
      <c r="B19" s="486"/>
      <c r="C19" s="486"/>
      <c r="D19" s="489"/>
      <c r="E19" s="488"/>
    </row>
    <row r="20" spans="1:5" ht="18.75">
      <c r="A20" s="1154"/>
      <c r="B20" s="486"/>
      <c r="C20" s="486"/>
      <c r="D20" s="489"/>
      <c r="E20" s="488"/>
    </row>
    <row r="21" spans="1:5" ht="18.75">
      <c r="A21" s="1154"/>
      <c r="B21" s="486"/>
      <c r="C21" s="486"/>
      <c r="D21" s="489"/>
      <c r="E21" s="488"/>
    </row>
    <row r="22" spans="1:5" ht="18.75">
      <c r="A22" s="1154"/>
      <c r="B22" s="486"/>
      <c r="C22" s="486"/>
      <c r="D22" s="489"/>
      <c r="E22" s="488"/>
    </row>
    <row r="23" spans="1:5" ht="18.75">
      <c r="A23" s="1154"/>
      <c r="B23" s="486"/>
      <c r="C23" s="486"/>
      <c r="D23" s="489"/>
      <c r="E23" s="488"/>
    </row>
    <row r="24" spans="1:5" ht="18.75">
      <c r="A24" s="1154"/>
      <c r="B24" s="486"/>
      <c r="C24" s="486"/>
      <c r="D24" s="489"/>
      <c r="E24" s="488"/>
    </row>
    <row r="25" spans="1:5" s="440" customFormat="1" ht="19.5">
      <c r="A25" s="1154"/>
      <c r="B25" s="493"/>
      <c r="C25" s="493"/>
      <c r="D25" s="494">
        <f>SUM(D26:D31)</f>
        <v>0</v>
      </c>
      <c r="E25" s="484" t="s">
        <v>449</v>
      </c>
    </row>
    <row r="26" spans="1:5" ht="18.75">
      <c r="A26" s="1154"/>
      <c r="B26" s="486"/>
      <c r="C26" s="486"/>
      <c r="D26" s="489"/>
      <c r="E26" s="488"/>
    </row>
    <row r="27" spans="1:5" ht="18.75">
      <c r="A27" s="1154"/>
      <c r="B27" s="486"/>
      <c r="C27" s="486"/>
      <c r="D27" s="489"/>
      <c r="E27" s="488"/>
    </row>
    <row r="28" spans="1:5" ht="18.75">
      <c r="A28" s="1154"/>
      <c r="B28" s="486"/>
      <c r="C28" s="486"/>
      <c r="D28" s="489"/>
      <c r="E28" s="488"/>
    </row>
    <row r="29" spans="1:5" ht="18.75">
      <c r="A29" s="1154"/>
      <c r="B29" s="486"/>
      <c r="C29" s="486"/>
      <c r="D29" s="489"/>
      <c r="E29" s="488"/>
    </row>
    <row r="30" spans="1:5" ht="18.75">
      <c r="A30" s="1154"/>
      <c r="B30" s="486"/>
      <c r="C30" s="486"/>
      <c r="D30" s="489"/>
      <c r="E30" s="488"/>
    </row>
    <row r="31" spans="1:5" ht="15" customHeight="1">
      <c r="A31" s="1154"/>
      <c r="B31" s="486"/>
      <c r="C31" s="486"/>
      <c r="D31" s="489"/>
      <c r="E31" s="488"/>
    </row>
    <row r="32" spans="1:5" s="440" customFormat="1" ht="19.5">
      <c r="A32" s="1154"/>
      <c r="B32" s="438"/>
      <c r="C32" s="438"/>
      <c r="D32" s="439">
        <f>SUM(D33:D37)</f>
        <v>0</v>
      </c>
      <c r="E32" s="442" t="s">
        <v>450</v>
      </c>
    </row>
    <row r="33" spans="1:5" ht="18.75">
      <c r="A33" s="1154"/>
      <c r="B33" s="486"/>
      <c r="C33" s="486"/>
      <c r="D33" s="489"/>
      <c r="E33" s="631"/>
    </row>
    <row r="34" spans="1:5" ht="18.75">
      <c r="A34" s="1154"/>
      <c r="B34" s="486"/>
      <c r="C34" s="486"/>
      <c r="D34" s="489"/>
      <c r="E34" s="488"/>
    </row>
    <row r="35" spans="1:5" ht="18.75">
      <c r="A35" s="1154"/>
      <c r="B35" s="486"/>
      <c r="C35" s="486"/>
      <c r="D35" s="489"/>
      <c r="E35" s="631"/>
    </row>
    <row r="36" spans="1:5" ht="18.75">
      <c r="A36" s="1154"/>
      <c r="B36" s="486"/>
      <c r="C36" s="486"/>
      <c r="D36" s="489"/>
      <c r="E36" s="488"/>
    </row>
    <row r="37" spans="1:5" ht="18.75">
      <c r="A37" s="1155"/>
      <c r="B37" s="486"/>
      <c r="C37" s="486"/>
      <c r="D37" s="489"/>
      <c r="E37" s="488"/>
    </row>
    <row r="38" spans="1:5" s="440" customFormat="1" ht="18.75">
      <c r="A38" s="401"/>
      <c r="B38" s="481"/>
      <c r="C38" s="481"/>
      <c r="D38" s="482">
        <f>D32+D25</f>
        <v>0</v>
      </c>
      <c r="E38" s="481" t="s">
        <v>529</v>
      </c>
    </row>
    <row r="39" spans="1:5" s="440" customFormat="1" ht="18.75">
      <c r="A39" s="367" t="s">
        <v>451</v>
      </c>
      <c r="B39" s="495" t="s">
        <v>30</v>
      </c>
      <c r="C39" s="495" t="s">
        <v>30</v>
      </c>
      <c r="D39" s="496">
        <f>D9+D17+D25+D32</f>
        <v>0</v>
      </c>
      <c r="E39" s="497"/>
    </row>
    <row r="40" spans="1:5" ht="12.6" customHeight="1"/>
    <row r="41" spans="1:5" ht="18.75">
      <c r="A41" s="1153" t="s">
        <v>452</v>
      </c>
      <c r="B41" s="366" t="s">
        <v>152</v>
      </c>
      <c r="C41" s="366" t="s">
        <v>0</v>
      </c>
      <c r="D41" s="366" t="s">
        <v>179</v>
      </c>
      <c r="E41" s="366" t="s">
        <v>447</v>
      </c>
    </row>
    <row r="42" spans="1:5" ht="18.75">
      <c r="A42" s="1154"/>
      <c r="B42" s="486"/>
      <c r="C42" s="486"/>
      <c r="D42" s="498"/>
      <c r="E42" s="193"/>
    </row>
    <row r="43" spans="1:5" ht="16.149999999999999" customHeight="1">
      <c r="A43" s="1154"/>
      <c r="B43" s="486"/>
      <c r="C43" s="486"/>
      <c r="D43" s="487"/>
      <c r="E43" s="193"/>
    </row>
    <row r="44" spans="1:5" ht="18.75">
      <c r="A44" s="1154"/>
      <c r="B44" s="486"/>
      <c r="C44" s="486"/>
      <c r="D44" s="487"/>
      <c r="E44" s="193"/>
    </row>
    <row r="45" spans="1:5" ht="15.6" customHeight="1">
      <c r="A45" s="1154"/>
      <c r="B45" s="486"/>
      <c r="C45" s="486"/>
      <c r="D45" s="487"/>
      <c r="E45" s="193"/>
    </row>
    <row r="46" spans="1:5" ht="18.75">
      <c r="A46" s="1154"/>
      <c r="B46" s="486"/>
      <c r="C46" s="486"/>
      <c r="D46" s="487"/>
      <c r="E46" s="488"/>
    </row>
    <row r="47" spans="1:5" ht="18.75">
      <c r="A47" s="1154"/>
      <c r="B47" s="486"/>
      <c r="C47" s="486"/>
      <c r="D47" s="487"/>
      <c r="E47" s="488"/>
    </row>
    <row r="48" spans="1:5" ht="18.75">
      <c r="A48" s="1154"/>
      <c r="B48" s="486"/>
      <c r="C48" s="486"/>
      <c r="D48" s="487"/>
      <c r="E48" s="488"/>
    </row>
    <row r="49" spans="1:5" ht="18.75">
      <c r="A49" s="1154"/>
      <c r="B49" s="486"/>
      <c r="C49" s="486"/>
      <c r="D49" s="487"/>
      <c r="E49" s="488"/>
    </row>
    <row r="50" spans="1:5" ht="18.75">
      <c r="A50" s="1154"/>
      <c r="B50" s="486"/>
      <c r="C50" s="486"/>
      <c r="D50" s="487"/>
      <c r="E50" s="488"/>
    </row>
    <row r="51" spans="1:5" ht="18.75">
      <c r="A51" s="1155"/>
      <c r="B51" s="486"/>
      <c r="C51" s="486"/>
      <c r="D51" s="487"/>
      <c r="E51" s="488"/>
    </row>
    <row r="52" spans="1:5" ht="16.899999999999999" customHeight="1">
      <c r="A52" s="367" t="s">
        <v>453</v>
      </c>
      <c r="B52" s="368" t="s">
        <v>30</v>
      </c>
      <c r="C52" s="368" t="s">
        <v>30</v>
      </c>
      <c r="D52" s="369">
        <f>SUM(D42:D51)</f>
        <v>0</v>
      </c>
      <c r="E52" s="370"/>
    </row>
    <row r="54" spans="1:5" ht="18.75">
      <c r="A54" s="1153" t="s">
        <v>454</v>
      </c>
      <c r="B54" s="366" t="s">
        <v>152</v>
      </c>
      <c r="C54" s="366" t="s">
        <v>0</v>
      </c>
      <c r="D54" s="366" t="s">
        <v>179</v>
      </c>
      <c r="E54" s="366" t="s">
        <v>447</v>
      </c>
    </row>
    <row r="55" spans="1:5" ht="18.75">
      <c r="A55" s="1154"/>
      <c r="B55" s="486"/>
      <c r="C55" s="486"/>
      <c r="D55" s="487"/>
      <c r="E55" s="488"/>
    </row>
    <row r="56" spans="1:5" ht="18.75">
      <c r="A56" s="1154"/>
      <c r="B56" s="486"/>
      <c r="C56" s="486"/>
      <c r="D56" s="487"/>
      <c r="E56" s="488"/>
    </row>
    <row r="57" spans="1:5" ht="18.75">
      <c r="A57" s="1155"/>
      <c r="B57" s="486"/>
      <c r="C57" s="486"/>
      <c r="D57" s="487"/>
      <c r="E57" s="488"/>
    </row>
    <row r="58" spans="1:5" ht="18.75">
      <c r="A58" s="367" t="s">
        <v>455</v>
      </c>
      <c r="B58" s="368" t="s">
        <v>30</v>
      </c>
      <c r="C58" s="368" t="s">
        <v>30</v>
      </c>
      <c r="D58" s="369">
        <f>SUM(D55:D57)</f>
        <v>0</v>
      </c>
      <c r="E58" s="370"/>
    </row>
    <row r="59" spans="1:5" ht="18.75">
      <c r="A59" s="365"/>
      <c r="B59" s="365"/>
      <c r="C59" s="365"/>
      <c r="D59" s="371"/>
      <c r="E59" s="365"/>
    </row>
    <row r="60" spans="1:5" ht="18.75">
      <c r="A60" s="1153" t="s">
        <v>456</v>
      </c>
      <c r="B60" s="366" t="s">
        <v>152</v>
      </c>
      <c r="C60" s="366" t="s">
        <v>0</v>
      </c>
      <c r="D60" s="366" t="s">
        <v>179</v>
      </c>
      <c r="E60" s="366" t="s">
        <v>447</v>
      </c>
    </row>
    <row r="61" spans="1:5" ht="18.75">
      <c r="A61" s="1154"/>
      <c r="B61" s="486"/>
      <c r="C61" s="486"/>
      <c r="D61" s="487"/>
      <c r="E61" s="488"/>
    </row>
    <row r="62" spans="1:5" ht="18.75">
      <c r="A62" s="1154"/>
      <c r="B62" s="486"/>
      <c r="C62" s="486"/>
      <c r="D62" s="487"/>
      <c r="E62" s="488"/>
    </row>
    <row r="63" spans="1:5" ht="18.75">
      <c r="A63" s="1154"/>
      <c r="B63" s="486"/>
      <c r="C63" s="486"/>
      <c r="D63" s="487"/>
      <c r="E63" s="488"/>
    </row>
    <row r="64" spans="1:5" ht="18.75">
      <c r="A64" s="1154"/>
      <c r="B64" s="486"/>
      <c r="C64" s="486"/>
      <c r="D64" s="487"/>
      <c r="E64" s="488"/>
    </row>
    <row r="65" spans="1:5" ht="18.75">
      <c r="A65" s="1154"/>
      <c r="B65" s="486"/>
      <c r="C65" s="486"/>
      <c r="D65" s="487"/>
      <c r="E65" s="488"/>
    </row>
    <row r="66" spans="1:5" ht="18.75">
      <c r="A66" s="1154"/>
      <c r="B66" s="486"/>
      <c r="C66" s="486"/>
      <c r="D66" s="487"/>
      <c r="E66" s="488"/>
    </row>
    <row r="67" spans="1:5" ht="18.75">
      <c r="A67" s="1154"/>
      <c r="B67" s="486"/>
      <c r="C67" s="486"/>
      <c r="D67" s="487"/>
      <c r="E67" s="488"/>
    </row>
    <row r="68" spans="1:5" ht="18.75">
      <c r="A68" s="1155"/>
      <c r="B68" s="486"/>
      <c r="C68" s="486"/>
      <c r="D68" s="487"/>
      <c r="E68" s="632"/>
    </row>
    <row r="69" spans="1:5" ht="18.75">
      <c r="A69" s="367" t="s">
        <v>457</v>
      </c>
      <c r="B69" s="368" t="s">
        <v>30</v>
      </c>
      <c r="C69" s="368" t="s">
        <v>30</v>
      </c>
      <c r="D69" s="369">
        <f>SUM(D61:D68)</f>
        <v>0</v>
      </c>
      <c r="E69" s="370"/>
    </row>
    <row r="72" spans="1:5" s="927" customFormat="1" ht="18.75">
      <c r="A72" s="926" t="str">
        <f>'ПЕЧАТЬ СВОД'!A81</f>
        <v>Заместитель директора  __________________М.Г. Любченко</v>
      </c>
      <c r="B72" s="926"/>
      <c r="C72" s="926"/>
      <c r="E72" s="889"/>
    </row>
  </sheetData>
  <sheetProtection password="CC31" sheet="1" objects="1" scenarios="1" formatCells="0" formatColumns="0" formatRows="0" insertRows="0"/>
  <mergeCells count="7">
    <mergeCell ref="A60:A68"/>
    <mergeCell ref="A4:E4"/>
    <mergeCell ref="A2:E2"/>
    <mergeCell ref="A3:E3"/>
    <mergeCell ref="A7:A37"/>
    <mergeCell ref="A41:A51"/>
    <mergeCell ref="A54:A57"/>
  </mergeCells>
  <pageMargins left="0.51181102362204722" right="0" top="0.35433070866141736" bottom="0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33CC"/>
    <pageSetUpPr fitToPage="1"/>
  </sheetPr>
  <dimension ref="A1:AU90"/>
  <sheetViews>
    <sheetView view="pageBreakPreview" topLeftCell="A52" zoomScale="70" zoomScaleNormal="60" zoomScaleSheetLayoutView="70" zoomScalePageLayoutView="70" workbookViewId="0">
      <selection activeCell="A63" sqref="A63:D63"/>
    </sheetView>
  </sheetViews>
  <sheetFormatPr defaultColWidth="8.85546875" defaultRowHeight="12.75"/>
  <cols>
    <col min="1" max="1" width="13.42578125" style="223" customWidth="1"/>
    <col min="2" max="2" width="12.85546875" style="223" customWidth="1"/>
    <col min="3" max="3" width="17.42578125" style="223" customWidth="1"/>
    <col min="4" max="4" width="15" style="223" customWidth="1"/>
    <col min="5" max="5" width="7" style="223" customWidth="1"/>
    <col min="6" max="6" width="8.28515625" style="223" hidden="1" customWidth="1"/>
    <col min="7" max="7" width="23.7109375" style="223" hidden="1" customWidth="1"/>
    <col min="8" max="8" width="24.28515625" style="223" hidden="1" customWidth="1"/>
    <col min="9" max="9" width="24" style="223" hidden="1" customWidth="1"/>
    <col min="10" max="10" width="24.28515625" style="223" hidden="1" customWidth="1"/>
    <col min="11" max="11" width="22" style="223" hidden="1" customWidth="1"/>
    <col min="12" max="12" width="18.28515625" style="223" hidden="1" customWidth="1"/>
    <col min="13" max="13" width="23.5703125" style="223" hidden="1" customWidth="1"/>
    <col min="14" max="14" width="12.42578125" style="223" hidden="1" customWidth="1"/>
    <col min="15" max="15" width="16.7109375" style="223" hidden="1" customWidth="1"/>
    <col min="16" max="16" width="15.7109375" style="223" hidden="1" customWidth="1"/>
    <col min="17" max="17" width="21" style="223" hidden="1" customWidth="1"/>
    <col min="18" max="18" width="4.5703125" style="223" hidden="1" customWidth="1"/>
    <col min="19" max="21" width="21.7109375" style="223" hidden="1" customWidth="1"/>
    <col min="22" max="24" width="21.42578125" style="223" hidden="1" customWidth="1"/>
    <col min="25" max="27" width="21.28515625" style="223" hidden="1" customWidth="1"/>
    <col min="28" max="28" width="2.28515625" style="223" hidden="1" customWidth="1"/>
    <col min="29" max="29" width="21.7109375" style="223" bestFit="1" customWidth="1"/>
    <col min="30" max="31" width="21.7109375" style="223" customWidth="1"/>
    <col min="32" max="32" width="21.28515625" style="223" bestFit="1" customWidth="1"/>
    <col min="33" max="34" width="21.28515625" style="223" customWidth="1"/>
    <col min="35" max="35" width="19.85546875" style="223" bestFit="1" customWidth="1"/>
    <col min="36" max="37" width="19.85546875" style="223" customWidth="1"/>
    <col min="38" max="38" width="2.28515625" style="223" customWidth="1"/>
    <col min="39" max="41" width="22.28515625" style="223" hidden="1" customWidth="1"/>
    <col min="42" max="47" width="21.28515625" style="223" hidden="1" customWidth="1"/>
    <col min="48" max="49" width="0" style="223" hidden="1" customWidth="1"/>
    <col min="50" max="16384" width="8.85546875" style="223"/>
  </cols>
  <sheetData>
    <row r="1" spans="1:47" s="219" customFormat="1" ht="23.45" customHeight="1">
      <c r="A1" s="1161" t="s">
        <v>547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1162" t="str">
        <f>'ПЕЧАТЬ ПФХД'!L5</f>
        <v xml:space="preserve">"27" декабря 2023 г.                                                                                    </v>
      </c>
      <c r="M1" s="1162"/>
      <c r="N1" s="1162"/>
      <c r="P1" s="220" t="s">
        <v>293</v>
      </c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3"/>
      <c r="AD1" s="223"/>
      <c r="AE1" s="223"/>
      <c r="AF1" s="223"/>
      <c r="AG1" s="223"/>
      <c r="AH1" s="223"/>
      <c r="AI1" s="223"/>
      <c r="AJ1" s="223"/>
      <c r="AK1" s="223"/>
      <c r="AL1" s="221"/>
      <c r="AM1" s="223"/>
      <c r="AN1" s="223"/>
      <c r="AO1" s="223"/>
      <c r="AP1" s="223"/>
      <c r="AQ1" s="223"/>
      <c r="AR1" s="223"/>
    </row>
    <row r="2" spans="1:47" s="219" customFormat="1" ht="109.9" customHeight="1">
      <c r="A2" s="1112" t="str">
        <f>'ПЕЧАТЬ ПФХД'!E12</f>
        <v>Муниципальное бюджетное общеобразовательное учреждение «Средняя общеобразовательная школа с.Борисовка» Уссурийского городского округа</v>
      </c>
      <c r="B2" s="1112"/>
      <c r="C2" s="1112"/>
      <c r="D2" s="1112"/>
      <c r="E2" s="1112"/>
      <c r="F2" s="1112"/>
      <c r="G2" s="1112"/>
      <c r="H2" s="1112"/>
      <c r="I2" s="1112"/>
      <c r="J2" s="1112"/>
      <c r="K2" s="1112"/>
      <c r="L2" s="1112"/>
      <c r="M2" s="1112"/>
      <c r="N2" s="1112"/>
      <c r="P2" s="224" t="s">
        <v>294</v>
      </c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3"/>
      <c r="AD2" s="223"/>
      <c r="AE2" s="223"/>
      <c r="AF2" s="223"/>
      <c r="AG2" s="223"/>
      <c r="AH2" s="223"/>
      <c r="AI2" s="223"/>
      <c r="AJ2" s="223"/>
      <c r="AK2" s="223"/>
      <c r="AL2" s="225"/>
      <c r="AM2" s="223"/>
      <c r="AN2" s="223"/>
      <c r="AO2" s="223"/>
      <c r="AP2" s="223"/>
      <c r="AQ2" s="223"/>
      <c r="AR2" s="223"/>
    </row>
    <row r="3" spans="1:47" ht="20.45" customHeight="1">
      <c r="A3" s="1100" t="s">
        <v>145</v>
      </c>
      <c r="B3" s="1100"/>
      <c r="C3" s="1100"/>
      <c r="D3" s="1100"/>
      <c r="E3" s="1100"/>
      <c r="F3" s="1100"/>
      <c r="G3" s="1100"/>
      <c r="H3" s="1100"/>
      <c r="I3" s="1100"/>
      <c r="J3" s="1100"/>
      <c r="K3" s="1100"/>
      <c r="L3" s="226"/>
      <c r="M3" s="226"/>
      <c r="N3" s="226"/>
      <c r="P3" s="1113" t="s">
        <v>296</v>
      </c>
      <c r="Q3" s="1113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L3" s="227"/>
    </row>
    <row r="4" spans="1:47" ht="20.45" customHeight="1">
      <c r="A4" s="1101" t="s">
        <v>105</v>
      </c>
      <c r="B4" s="1101"/>
      <c r="C4" s="1101"/>
      <c r="D4" s="1101"/>
      <c r="E4" s="1101" t="s">
        <v>177</v>
      </c>
      <c r="F4" s="1102" t="s">
        <v>297</v>
      </c>
      <c r="G4" s="1101" t="s">
        <v>298</v>
      </c>
      <c r="H4" s="1101"/>
      <c r="I4" s="1101"/>
      <c r="J4" s="1101"/>
      <c r="K4" s="1101"/>
      <c r="L4" s="1101"/>
      <c r="M4" s="1101"/>
      <c r="N4" s="1101"/>
      <c r="P4" s="1113"/>
      <c r="Q4" s="1113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L4" s="228"/>
    </row>
    <row r="5" spans="1:47" ht="20.25">
      <c r="A5" s="1101"/>
      <c r="B5" s="1101"/>
      <c r="C5" s="1101"/>
      <c r="D5" s="1101"/>
      <c r="E5" s="1101"/>
      <c r="F5" s="1102"/>
      <c r="G5" s="1103" t="s">
        <v>299</v>
      </c>
      <c r="H5" s="1104" t="s">
        <v>300</v>
      </c>
      <c r="I5" s="1105"/>
      <c r="J5" s="1105"/>
      <c r="K5" s="1105"/>
      <c r="L5" s="1105"/>
      <c r="M5" s="1105"/>
      <c r="N5" s="1106"/>
      <c r="P5" s="1114"/>
      <c r="Q5" s="1114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L5" s="225"/>
    </row>
    <row r="6" spans="1:47" ht="64.150000000000006" customHeight="1">
      <c r="A6" s="1101"/>
      <c r="B6" s="1101"/>
      <c r="C6" s="1101"/>
      <c r="D6" s="1101"/>
      <c r="E6" s="1101"/>
      <c r="F6" s="1102"/>
      <c r="G6" s="1103"/>
      <c r="H6" s="1107" t="s">
        <v>301</v>
      </c>
      <c r="I6" s="1108"/>
      <c r="J6" s="1109"/>
      <c r="K6" s="1110" t="s">
        <v>302</v>
      </c>
      <c r="L6" s="1110" t="s">
        <v>303</v>
      </c>
      <c r="M6" s="1111" t="s">
        <v>304</v>
      </c>
      <c r="N6" s="1111"/>
      <c r="P6" s="1149" t="s">
        <v>299</v>
      </c>
      <c r="Q6" s="1115">
        <f>G9+G78-G20</f>
        <v>6817550.2699999958</v>
      </c>
      <c r="S6" s="1098" t="s">
        <v>567</v>
      </c>
      <c r="T6" s="1098" t="s">
        <v>568</v>
      </c>
      <c r="U6" s="1098" t="s">
        <v>569</v>
      </c>
      <c r="V6" s="1098" t="s">
        <v>561</v>
      </c>
      <c r="W6" s="1098" t="s">
        <v>562</v>
      </c>
      <c r="X6" s="1098" t="s">
        <v>563</v>
      </c>
      <c r="Y6" s="1098" t="s">
        <v>564</v>
      </c>
      <c r="Z6" s="1098" t="s">
        <v>565</v>
      </c>
      <c r="AA6" s="1098" t="s">
        <v>566</v>
      </c>
      <c r="AC6" s="1159" t="s">
        <v>554</v>
      </c>
      <c r="AD6" s="1159" t="s">
        <v>555</v>
      </c>
      <c r="AE6" s="1159" t="s">
        <v>788</v>
      </c>
      <c r="AF6" s="1152" t="s">
        <v>551</v>
      </c>
      <c r="AG6" s="1152"/>
      <c r="AH6" s="1152"/>
      <c r="AI6" s="1152" t="s">
        <v>552</v>
      </c>
      <c r="AJ6" s="1152"/>
      <c r="AK6" s="1152"/>
      <c r="AM6" s="1146" t="s">
        <v>558</v>
      </c>
      <c r="AN6" s="1146" t="s">
        <v>559</v>
      </c>
      <c r="AO6" s="1146" t="s">
        <v>560</v>
      </c>
      <c r="AP6" s="1144" t="s">
        <v>556</v>
      </c>
      <c r="AQ6" s="1145"/>
      <c r="AR6" s="1145"/>
      <c r="AS6" s="1144" t="s">
        <v>557</v>
      </c>
      <c r="AT6" s="1145"/>
      <c r="AU6" s="1145"/>
    </row>
    <row r="7" spans="1:47" ht="24" customHeight="1">
      <c r="A7" s="1101"/>
      <c r="B7" s="1101"/>
      <c r="C7" s="1101"/>
      <c r="D7" s="1101"/>
      <c r="E7" s="1101"/>
      <c r="F7" s="1102"/>
      <c r="G7" s="1103"/>
      <c r="H7" s="230" t="s">
        <v>305</v>
      </c>
      <c r="I7" s="457" t="s">
        <v>139</v>
      </c>
      <c r="J7" s="457" t="s">
        <v>140</v>
      </c>
      <c r="K7" s="1110"/>
      <c r="L7" s="1110"/>
      <c r="M7" s="230" t="s">
        <v>295</v>
      </c>
      <c r="N7" s="458" t="s">
        <v>306</v>
      </c>
      <c r="P7" s="1150"/>
      <c r="Q7" s="1116"/>
      <c r="S7" s="1098"/>
      <c r="T7" s="1098"/>
      <c r="U7" s="1098"/>
      <c r="V7" s="1098"/>
      <c r="W7" s="1098"/>
      <c r="X7" s="1098"/>
      <c r="Y7" s="1098"/>
      <c r="Z7" s="1098"/>
      <c r="AA7" s="1098"/>
      <c r="AC7" s="1160"/>
      <c r="AD7" s="1160"/>
      <c r="AE7" s="1160"/>
      <c r="AF7" s="461">
        <v>2024</v>
      </c>
      <c r="AG7" s="461">
        <v>2025</v>
      </c>
      <c r="AH7" s="461">
        <v>2026</v>
      </c>
      <c r="AI7" s="461">
        <f>AF7</f>
        <v>2024</v>
      </c>
      <c r="AJ7" s="461">
        <f>AG7</f>
        <v>2025</v>
      </c>
      <c r="AK7" s="461">
        <f>AH7</f>
        <v>2026</v>
      </c>
      <c r="AM7" s="1147"/>
      <c r="AN7" s="1147"/>
      <c r="AO7" s="1147"/>
      <c r="AP7" s="480">
        <v>2023</v>
      </c>
      <c r="AQ7" s="480">
        <v>2024</v>
      </c>
      <c r="AR7" s="480">
        <v>2025</v>
      </c>
      <c r="AS7" s="480">
        <v>2023</v>
      </c>
      <c r="AT7" s="480">
        <v>2024</v>
      </c>
      <c r="AU7" s="480">
        <v>2025</v>
      </c>
    </row>
    <row r="8" spans="1:47" ht="20.45" customHeight="1">
      <c r="A8" s="1148">
        <v>1</v>
      </c>
      <c r="B8" s="1148"/>
      <c r="C8" s="1148"/>
      <c r="D8" s="1148"/>
      <c r="E8" s="460">
        <v>2</v>
      </c>
      <c r="F8" s="460">
        <v>3</v>
      </c>
      <c r="G8" s="460">
        <v>4</v>
      </c>
      <c r="H8" s="460"/>
      <c r="I8" s="460">
        <v>5</v>
      </c>
      <c r="J8" s="460">
        <v>6</v>
      </c>
      <c r="K8" s="460">
        <v>7</v>
      </c>
      <c r="L8" s="460">
        <v>8</v>
      </c>
      <c r="M8" s="460">
        <v>9</v>
      </c>
      <c r="N8" s="460">
        <v>10</v>
      </c>
      <c r="O8" s="229"/>
      <c r="P8" s="1151" t="s">
        <v>378</v>
      </c>
      <c r="Q8" s="1140">
        <f>H9+H78-H20</f>
        <v>0</v>
      </c>
      <c r="R8" s="474"/>
      <c r="S8" s="475"/>
      <c r="T8" s="475"/>
      <c r="U8" s="475"/>
      <c r="V8" s="475"/>
      <c r="W8" s="475"/>
      <c r="X8" s="475"/>
      <c r="Y8" s="475"/>
      <c r="Z8" s="475"/>
      <c r="AA8" s="475"/>
      <c r="AB8" s="222"/>
      <c r="AC8" s="477"/>
      <c r="AD8" s="477"/>
      <c r="AE8" s="477"/>
      <c r="AF8" s="478"/>
      <c r="AG8" s="478"/>
      <c r="AH8" s="478"/>
      <c r="AI8" s="479"/>
      <c r="AJ8" s="479"/>
      <c r="AK8" s="479"/>
      <c r="AL8" s="222"/>
      <c r="AM8" s="477"/>
      <c r="AN8" s="478"/>
      <c r="AO8" s="478"/>
      <c r="AP8" s="478"/>
      <c r="AQ8" s="478"/>
      <c r="AR8" s="478"/>
      <c r="AS8" s="479"/>
      <c r="AT8" s="479"/>
      <c r="AU8" s="479"/>
    </row>
    <row r="9" spans="1:47" ht="20.25">
      <c r="A9" s="1138" t="s">
        <v>307</v>
      </c>
      <c r="B9" s="1138"/>
      <c r="C9" s="1138"/>
      <c r="D9" s="1138"/>
      <c r="E9" s="233">
        <v>100</v>
      </c>
      <c r="F9" s="234" t="s">
        <v>30</v>
      </c>
      <c r="G9" s="235">
        <f>H9+K9+L9+M9</f>
        <v>50149550.339999996</v>
      </c>
      <c r="H9" s="235">
        <f>J9+I9</f>
        <v>37430333</v>
      </c>
      <c r="I9" s="235">
        <f t="shared" ref="I9:N9" si="0">SUM(I10:I13)</f>
        <v>8452441</v>
      </c>
      <c r="J9" s="235">
        <f t="shared" si="0"/>
        <v>28977892</v>
      </c>
      <c r="K9" s="235">
        <f t="shared" si="0"/>
        <v>6226254.9000000004</v>
      </c>
      <c r="L9" s="235">
        <f t="shared" si="0"/>
        <v>0</v>
      </c>
      <c r="M9" s="235">
        <f t="shared" si="0"/>
        <v>6492962.4399999995</v>
      </c>
      <c r="N9" s="235">
        <f t="shared" si="0"/>
        <v>0</v>
      </c>
      <c r="O9" s="229"/>
      <c r="P9" s="1151"/>
      <c r="Q9" s="1141"/>
      <c r="R9" s="474">
        <f>H9-S9</f>
        <v>-11878</v>
      </c>
      <c r="S9" s="475">
        <f t="shared" ref="S9:U24" si="1">V9+Y9</f>
        <v>37442211</v>
      </c>
      <c r="T9" s="475">
        <f t="shared" si="1"/>
        <v>37442211</v>
      </c>
      <c r="U9" s="475">
        <f t="shared" si="1"/>
        <v>37442211</v>
      </c>
      <c r="V9" s="475">
        <f t="shared" ref="V9:V40" si="2">AF9+AP9</f>
        <v>37442211</v>
      </c>
      <c r="W9" s="475">
        <f t="shared" ref="W9:X24" si="3">AG9+AQ9</f>
        <v>37442211</v>
      </c>
      <c r="X9" s="475">
        <f t="shared" si="3"/>
        <v>37442211</v>
      </c>
      <c r="Y9" s="475">
        <f t="shared" ref="Y9:Y40" si="4">AI9+AS9</f>
        <v>0</v>
      </c>
      <c r="Z9" s="475">
        <f t="shared" ref="Z9:AA24" si="5">AJ9+AT9</f>
        <v>0</v>
      </c>
      <c r="AA9" s="475">
        <f t="shared" si="5"/>
        <v>0</v>
      </c>
      <c r="AC9" s="235">
        <f t="shared" ref="AC9:AC25" si="6">AF9+AI9</f>
        <v>8464319</v>
      </c>
      <c r="AD9" s="235">
        <f t="shared" ref="AD9:AE24" si="7">AG9+AJ9</f>
        <v>8464319</v>
      </c>
      <c r="AE9" s="235">
        <f t="shared" si="7"/>
        <v>8464319</v>
      </c>
      <c r="AF9" s="235">
        <f t="shared" ref="AF9:AK9" si="8">SUM(AF10:AF13)</f>
        <v>8464319</v>
      </c>
      <c r="AG9" s="235">
        <f t="shared" si="8"/>
        <v>8464319</v>
      </c>
      <c r="AH9" s="235">
        <f t="shared" si="8"/>
        <v>8464319</v>
      </c>
      <c r="AI9" s="235">
        <f t="shared" si="8"/>
        <v>0</v>
      </c>
      <c r="AJ9" s="235">
        <f t="shared" si="8"/>
        <v>0</v>
      </c>
      <c r="AK9" s="235">
        <f t="shared" si="8"/>
        <v>0</v>
      </c>
      <c r="AM9" s="235">
        <f t="shared" ref="AM9:AM25" si="9">AP9+AS9</f>
        <v>28977892</v>
      </c>
      <c r="AN9" s="235">
        <f t="shared" ref="AN9:AO24" si="10">AQ9+AT9</f>
        <v>28977892</v>
      </c>
      <c r="AO9" s="235">
        <f t="shared" si="10"/>
        <v>28977892</v>
      </c>
      <c r="AP9" s="235">
        <f t="shared" ref="AP9:AU9" si="11">SUM(AP10:AP13)</f>
        <v>28977892</v>
      </c>
      <c r="AQ9" s="235">
        <f t="shared" si="11"/>
        <v>28977892</v>
      </c>
      <c r="AR9" s="235">
        <f t="shared" si="11"/>
        <v>28977892</v>
      </c>
      <c r="AS9" s="235">
        <f t="shared" si="11"/>
        <v>0</v>
      </c>
      <c r="AT9" s="235">
        <f t="shared" si="11"/>
        <v>0</v>
      </c>
      <c r="AU9" s="235">
        <f t="shared" si="11"/>
        <v>0</v>
      </c>
    </row>
    <row r="10" spans="1:47" ht="20.25">
      <c r="A10" s="1120" t="s">
        <v>308</v>
      </c>
      <c r="B10" s="1120"/>
      <c r="C10" s="1120"/>
      <c r="D10" s="1120"/>
      <c r="E10" s="236">
        <v>110</v>
      </c>
      <c r="F10" s="234"/>
      <c r="G10" s="235">
        <f t="shared" ref="G10:G79" si="12">H10+K10+L10+M10</f>
        <v>0</v>
      </c>
      <c r="H10" s="279">
        <f t="shared" ref="H10:H79" si="13">J10+I10</f>
        <v>0</v>
      </c>
      <c r="I10" s="237"/>
      <c r="J10" s="237"/>
      <c r="K10" s="279"/>
      <c r="L10" s="279"/>
      <c r="M10" s="279"/>
      <c r="N10" s="237"/>
      <c r="O10" s="229"/>
      <c r="P10" s="1151" t="s">
        <v>379</v>
      </c>
      <c r="Q10" s="1140">
        <f>I9+I78-I20</f>
        <v>0</v>
      </c>
      <c r="R10" s="474">
        <f t="shared" ref="R10:R69" si="14">H10-S10</f>
        <v>0</v>
      </c>
      <c r="S10" s="475">
        <f t="shared" si="1"/>
        <v>0</v>
      </c>
      <c r="T10" s="475">
        <f t="shared" si="1"/>
        <v>0</v>
      </c>
      <c r="U10" s="475">
        <f t="shared" si="1"/>
        <v>0</v>
      </c>
      <c r="V10" s="475">
        <f t="shared" si="2"/>
        <v>0</v>
      </c>
      <c r="W10" s="475">
        <f t="shared" si="3"/>
        <v>0</v>
      </c>
      <c r="X10" s="475">
        <f t="shared" si="3"/>
        <v>0</v>
      </c>
      <c r="Y10" s="475">
        <f t="shared" si="4"/>
        <v>0</v>
      </c>
      <c r="Z10" s="475">
        <f t="shared" si="5"/>
        <v>0</v>
      </c>
      <c r="AA10" s="475">
        <f t="shared" si="5"/>
        <v>0</v>
      </c>
      <c r="AC10" s="235">
        <f t="shared" si="6"/>
        <v>0</v>
      </c>
      <c r="AD10" s="235">
        <f t="shared" si="7"/>
        <v>0</v>
      </c>
      <c r="AE10" s="235">
        <f t="shared" si="7"/>
        <v>0</v>
      </c>
      <c r="AF10" s="237"/>
      <c r="AG10" s="237"/>
      <c r="AH10" s="237"/>
      <c r="AI10" s="237"/>
      <c r="AJ10" s="237"/>
      <c r="AK10" s="237"/>
      <c r="AM10" s="235">
        <f t="shared" si="9"/>
        <v>0</v>
      </c>
      <c r="AN10" s="235">
        <f t="shared" si="10"/>
        <v>0</v>
      </c>
      <c r="AO10" s="235">
        <f t="shared" si="10"/>
        <v>0</v>
      </c>
      <c r="AP10" s="237"/>
      <c r="AQ10" s="237"/>
      <c r="AR10" s="237"/>
      <c r="AS10" s="237"/>
      <c r="AT10" s="237"/>
      <c r="AU10" s="237"/>
    </row>
    <row r="11" spans="1:47" ht="20.25">
      <c r="A11" s="1120" t="s">
        <v>387</v>
      </c>
      <c r="B11" s="1120"/>
      <c r="C11" s="1120"/>
      <c r="D11" s="1120"/>
      <c r="E11" s="236">
        <v>120</v>
      </c>
      <c r="F11" s="234"/>
      <c r="G11" s="235">
        <f t="shared" si="12"/>
        <v>37430333</v>
      </c>
      <c r="H11" s="279">
        <f t="shared" si="13"/>
        <v>37430333</v>
      </c>
      <c r="I11" s="237">
        <f>I20</f>
        <v>8452441</v>
      </c>
      <c r="J11" s="237">
        <f>J20</f>
        <v>28977892</v>
      </c>
      <c r="K11" s="279"/>
      <c r="L11" s="279"/>
      <c r="M11" s="279"/>
      <c r="N11" s="237"/>
      <c r="O11" s="229"/>
      <c r="P11" s="1151"/>
      <c r="Q11" s="1141"/>
      <c r="R11" s="474">
        <f t="shared" si="14"/>
        <v>-11878</v>
      </c>
      <c r="S11" s="475">
        <f t="shared" si="1"/>
        <v>37442211</v>
      </c>
      <c r="T11" s="475">
        <f t="shared" si="1"/>
        <v>37442211</v>
      </c>
      <c r="U11" s="475">
        <f t="shared" si="1"/>
        <v>37442211</v>
      </c>
      <c r="V11" s="475">
        <f t="shared" si="2"/>
        <v>37442211</v>
      </c>
      <c r="W11" s="475">
        <f t="shared" si="3"/>
        <v>37442211</v>
      </c>
      <c r="X11" s="475">
        <f t="shared" si="3"/>
        <v>37442211</v>
      </c>
      <c r="Y11" s="475">
        <f t="shared" si="4"/>
        <v>0</v>
      </c>
      <c r="Z11" s="475">
        <f t="shared" si="5"/>
        <v>0</v>
      </c>
      <c r="AA11" s="475">
        <f t="shared" si="5"/>
        <v>0</v>
      </c>
      <c r="AC11" s="235">
        <f t="shared" si="6"/>
        <v>8464319</v>
      </c>
      <c r="AD11" s="235">
        <f t="shared" si="7"/>
        <v>8464319</v>
      </c>
      <c r="AE11" s="235">
        <f t="shared" si="7"/>
        <v>8464319</v>
      </c>
      <c r="AF11" s="237">
        <f t="shared" ref="AF11:AK11" si="15">AF20</f>
        <v>8464319</v>
      </c>
      <c r="AG11" s="237">
        <f t="shared" si="15"/>
        <v>8464319</v>
      </c>
      <c r="AH11" s="237">
        <f t="shared" si="15"/>
        <v>8464319</v>
      </c>
      <c r="AI11" s="237">
        <f t="shared" si="15"/>
        <v>0</v>
      </c>
      <c r="AJ11" s="237">
        <f t="shared" si="15"/>
        <v>0</v>
      </c>
      <c r="AK11" s="237">
        <f t="shared" si="15"/>
        <v>0</v>
      </c>
      <c r="AM11" s="235">
        <f t="shared" si="9"/>
        <v>28977892</v>
      </c>
      <c r="AN11" s="235">
        <f t="shared" si="10"/>
        <v>28977892</v>
      </c>
      <c r="AO11" s="235">
        <f t="shared" si="10"/>
        <v>28977892</v>
      </c>
      <c r="AP11" s="237">
        <f t="shared" ref="AP11:AU11" si="16">AP20</f>
        <v>28977892</v>
      </c>
      <c r="AQ11" s="237">
        <f t="shared" si="16"/>
        <v>28977892</v>
      </c>
      <c r="AR11" s="237">
        <f t="shared" si="16"/>
        <v>28977892</v>
      </c>
      <c r="AS11" s="237">
        <f t="shared" si="16"/>
        <v>0</v>
      </c>
      <c r="AT11" s="237">
        <f t="shared" si="16"/>
        <v>0</v>
      </c>
      <c r="AU11" s="237">
        <f t="shared" si="16"/>
        <v>0</v>
      </c>
    </row>
    <row r="12" spans="1:47" s="240" customFormat="1" ht="26.45" customHeight="1">
      <c r="A12" s="1097" t="s">
        <v>388</v>
      </c>
      <c r="B12" s="1097"/>
      <c r="C12" s="1097"/>
      <c r="D12" s="1097"/>
      <c r="E12" s="236">
        <v>150</v>
      </c>
      <c r="F12" s="234"/>
      <c r="G12" s="235">
        <f t="shared" si="12"/>
        <v>6226254.9000000004</v>
      </c>
      <c r="H12" s="279">
        <f t="shared" si="13"/>
        <v>0</v>
      </c>
      <c r="I12" s="237"/>
      <c r="J12" s="237"/>
      <c r="K12" s="279">
        <f>K20</f>
        <v>6226254.9000000004</v>
      </c>
      <c r="L12" s="279">
        <f>L20</f>
        <v>0</v>
      </c>
      <c r="M12" s="279"/>
      <c r="N12" s="237"/>
      <c r="O12" s="229"/>
      <c r="P12" s="312" t="s">
        <v>380</v>
      </c>
      <c r="Q12" s="313">
        <f>J9+J78-J20</f>
        <v>0</v>
      </c>
      <c r="R12" s="474">
        <f t="shared" si="14"/>
        <v>0</v>
      </c>
      <c r="S12" s="475">
        <f t="shared" si="1"/>
        <v>0</v>
      </c>
      <c r="T12" s="475">
        <f t="shared" si="1"/>
        <v>0</v>
      </c>
      <c r="U12" s="475">
        <f t="shared" si="1"/>
        <v>0</v>
      </c>
      <c r="V12" s="475">
        <f t="shared" si="2"/>
        <v>0</v>
      </c>
      <c r="W12" s="475">
        <f t="shared" si="3"/>
        <v>0</v>
      </c>
      <c r="X12" s="475">
        <f t="shared" si="3"/>
        <v>0</v>
      </c>
      <c r="Y12" s="475">
        <f t="shared" si="4"/>
        <v>0</v>
      </c>
      <c r="Z12" s="475">
        <f t="shared" si="5"/>
        <v>0</v>
      </c>
      <c r="AA12" s="475">
        <f t="shared" si="5"/>
        <v>0</v>
      </c>
      <c r="AB12" s="239"/>
      <c r="AC12" s="235">
        <f t="shared" si="6"/>
        <v>0</v>
      </c>
      <c r="AD12" s="235">
        <f t="shared" si="7"/>
        <v>0</v>
      </c>
      <c r="AE12" s="235">
        <f t="shared" si="7"/>
        <v>0</v>
      </c>
      <c r="AF12" s="237"/>
      <c r="AG12" s="237"/>
      <c r="AH12" s="237"/>
      <c r="AI12" s="237"/>
      <c r="AJ12" s="237"/>
      <c r="AK12" s="237"/>
      <c r="AL12" s="239"/>
      <c r="AM12" s="235">
        <f t="shared" si="9"/>
        <v>0</v>
      </c>
      <c r="AN12" s="235">
        <f t="shared" si="10"/>
        <v>0</v>
      </c>
      <c r="AO12" s="235">
        <f t="shared" si="10"/>
        <v>0</v>
      </c>
      <c r="AP12" s="237"/>
      <c r="AQ12" s="237"/>
      <c r="AR12" s="237"/>
      <c r="AS12" s="237"/>
      <c r="AT12" s="237"/>
      <c r="AU12" s="237"/>
    </row>
    <row r="13" spans="1:47" s="242" customFormat="1" ht="20.25">
      <c r="A13" s="1120" t="s">
        <v>389</v>
      </c>
      <c r="B13" s="1120"/>
      <c r="C13" s="1120"/>
      <c r="D13" s="1120"/>
      <c r="E13" s="236">
        <v>160</v>
      </c>
      <c r="F13" s="234"/>
      <c r="G13" s="235">
        <f t="shared" si="12"/>
        <v>6492962.4399999995</v>
      </c>
      <c r="H13" s="279">
        <f t="shared" si="13"/>
        <v>0</v>
      </c>
      <c r="I13" s="237">
        <f>SUM(I14:I19)</f>
        <v>0</v>
      </c>
      <c r="J13" s="237">
        <f>SUM(J14:J19)</f>
        <v>0</v>
      </c>
      <c r="K13" s="279">
        <f>SUM(K14:K19)</f>
        <v>0</v>
      </c>
      <c r="L13" s="279">
        <f>SUM(L14:L19)</f>
        <v>0</v>
      </c>
      <c r="M13" s="279">
        <f>SUM(M14:M19)</f>
        <v>6492962.4399999995</v>
      </c>
      <c r="N13" s="237">
        <f>SUM(N14:N18)</f>
        <v>0</v>
      </c>
      <c r="O13" s="229"/>
      <c r="P13" s="314">
        <v>5</v>
      </c>
      <c r="Q13" s="315">
        <f>K9+K78-K20</f>
        <v>0</v>
      </c>
      <c r="R13" s="474">
        <f t="shared" si="14"/>
        <v>0</v>
      </c>
      <c r="S13" s="475">
        <f t="shared" si="1"/>
        <v>0</v>
      </c>
      <c r="T13" s="475">
        <f t="shared" si="1"/>
        <v>0</v>
      </c>
      <c r="U13" s="475">
        <f t="shared" si="1"/>
        <v>0</v>
      </c>
      <c r="V13" s="475">
        <f t="shared" si="2"/>
        <v>0</v>
      </c>
      <c r="W13" s="475">
        <f t="shared" si="3"/>
        <v>0</v>
      </c>
      <c r="X13" s="475">
        <f t="shared" si="3"/>
        <v>0</v>
      </c>
      <c r="Y13" s="475">
        <f t="shared" si="4"/>
        <v>0</v>
      </c>
      <c r="Z13" s="475">
        <f t="shared" si="5"/>
        <v>0</v>
      </c>
      <c r="AA13" s="475">
        <f t="shared" si="5"/>
        <v>0</v>
      </c>
      <c r="AB13" s="241"/>
      <c r="AC13" s="235">
        <f t="shared" si="6"/>
        <v>0</v>
      </c>
      <c r="AD13" s="235">
        <f t="shared" si="7"/>
        <v>0</v>
      </c>
      <c r="AE13" s="235">
        <f t="shared" si="7"/>
        <v>0</v>
      </c>
      <c r="AF13" s="237">
        <f t="shared" ref="AF13:AK13" si="17">SUM(AF14:AF19)</f>
        <v>0</v>
      </c>
      <c r="AG13" s="237">
        <f t="shared" si="17"/>
        <v>0</v>
      </c>
      <c r="AH13" s="237">
        <f t="shared" si="17"/>
        <v>0</v>
      </c>
      <c r="AI13" s="237">
        <f t="shared" si="17"/>
        <v>0</v>
      </c>
      <c r="AJ13" s="237">
        <f t="shared" si="17"/>
        <v>0</v>
      </c>
      <c r="AK13" s="237">
        <f t="shared" si="17"/>
        <v>0</v>
      </c>
      <c r="AL13" s="241"/>
      <c r="AM13" s="235">
        <f t="shared" si="9"/>
        <v>0</v>
      </c>
      <c r="AN13" s="235">
        <f t="shared" si="10"/>
        <v>0</v>
      </c>
      <c r="AO13" s="235">
        <f t="shared" si="10"/>
        <v>0</v>
      </c>
      <c r="AP13" s="237">
        <f t="shared" ref="AP13:AU13" si="18">SUM(AP14:AP19)</f>
        <v>0</v>
      </c>
      <c r="AQ13" s="237">
        <f t="shared" si="18"/>
        <v>0</v>
      </c>
      <c r="AR13" s="237">
        <f t="shared" si="18"/>
        <v>0</v>
      </c>
      <c r="AS13" s="237">
        <f t="shared" si="18"/>
        <v>0</v>
      </c>
      <c r="AT13" s="237">
        <f t="shared" si="18"/>
        <v>0</v>
      </c>
      <c r="AU13" s="237">
        <f t="shared" si="18"/>
        <v>0</v>
      </c>
    </row>
    <row r="14" spans="1:47" ht="23.45" customHeight="1">
      <c r="A14" s="1120" t="s">
        <v>309</v>
      </c>
      <c r="B14" s="1120"/>
      <c r="C14" s="1120"/>
      <c r="D14" s="1120"/>
      <c r="E14" s="236">
        <v>161</v>
      </c>
      <c r="F14" s="234"/>
      <c r="G14" s="235">
        <f t="shared" si="12"/>
        <v>5770370.7599999998</v>
      </c>
      <c r="H14" s="279">
        <f t="shared" si="13"/>
        <v>0</v>
      </c>
      <c r="I14" s="243"/>
      <c r="J14" s="243"/>
      <c r="K14" s="280"/>
      <c r="L14" s="280"/>
      <c r="M14" s="280">
        <v>5770370.7599999998</v>
      </c>
      <c r="N14" s="238"/>
      <c r="P14" s="314">
        <v>6</v>
      </c>
      <c r="Q14" s="315">
        <f>L9+L78-L20</f>
        <v>0</v>
      </c>
      <c r="R14" s="474">
        <f t="shared" si="14"/>
        <v>0</v>
      </c>
      <c r="S14" s="475">
        <f t="shared" si="1"/>
        <v>0</v>
      </c>
      <c r="T14" s="475">
        <f t="shared" si="1"/>
        <v>0</v>
      </c>
      <c r="U14" s="475">
        <f t="shared" si="1"/>
        <v>0</v>
      </c>
      <c r="V14" s="475">
        <f t="shared" si="2"/>
        <v>0</v>
      </c>
      <c r="W14" s="475">
        <f t="shared" si="3"/>
        <v>0</v>
      </c>
      <c r="X14" s="475">
        <f t="shared" si="3"/>
        <v>0</v>
      </c>
      <c r="Y14" s="475">
        <f t="shared" si="4"/>
        <v>0</v>
      </c>
      <c r="Z14" s="475">
        <f t="shared" si="5"/>
        <v>0</v>
      </c>
      <c r="AA14" s="475">
        <f t="shared" si="5"/>
        <v>0</v>
      </c>
      <c r="AC14" s="235">
        <f t="shared" si="6"/>
        <v>0</v>
      </c>
      <c r="AD14" s="235">
        <f t="shared" si="7"/>
        <v>0</v>
      </c>
      <c r="AE14" s="235">
        <f t="shared" si="7"/>
        <v>0</v>
      </c>
      <c r="AF14" s="243"/>
      <c r="AG14" s="243"/>
      <c r="AH14" s="243"/>
      <c r="AI14" s="243"/>
      <c r="AJ14" s="243"/>
      <c r="AK14" s="243"/>
      <c r="AM14" s="235">
        <f t="shared" si="9"/>
        <v>0</v>
      </c>
      <c r="AN14" s="235">
        <f t="shared" si="10"/>
        <v>0</v>
      </c>
      <c r="AO14" s="235">
        <f t="shared" si="10"/>
        <v>0</v>
      </c>
      <c r="AP14" s="243"/>
      <c r="AQ14" s="243"/>
      <c r="AR14" s="243"/>
      <c r="AS14" s="243"/>
      <c r="AT14" s="243"/>
      <c r="AU14" s="243"/>
    </row>
    <row r="15" spans="1:47" ht="20.25">
      <c r="A15" s="1120" t="s">
        <v>390</v>
      </c>
      <c r="B15" s="1120"/>
      <c r="C15" s="1120"/>
      <c r="D15" s="1120"/>
      <c r="E15" s="236">
        <v>162</v>
      </c>
      <c r="F15" s="234"/>
      <c r="G15" s="235">
        <f t="shared" si="12"/>
        <v>657635.17000000004</v>
      </c>
      <c r="H15" s="279">
        <f t="shared" si="13"/>
        <v>0</v>
      </c>
      <c r="I15" s="243"/>
      <c r="J15" s="243"/>
      <c r="K15" s="280"/>
      <c r="L15" s="280"/>
      <c r="M15" s="243">
        <v>657635.17000000004</v>
      </c>
      <c r="N15" s="238"/>
      <c r="P15" s="314">
        <v>2</v>
      </c>
      <c r="Q15" s="315">
        <f>M9+M78-M20</f>
        <v>6817550.2699999996</v>
      </c>
      <c r="R15" s="474">
        <f t="shared" si="14"/>
        <v>0</v>
      </c>
      <c r="S15" s="475">
        <f t="shared" si="1"/>
        <v>0</v>
      </c>
      <c r="T15" s="475">
        <f t="shared" si="1"/>
        <v>0</v>
      </c>
      <c r="U15" s="475">
        <f t="shared" si="1"/>
        <v>0</v>
      </c>
      <c r="V15" s="475">
        <f t="shared" si="2"/>
        <v>0</v>
      </c>
      <c r="W15" s="475">
        <f t="shared" si="3"/>
        <v>0</v>
      </c>
      <c r="X15" s="475">
        <f t="shared" si="3"/>
        <v>0</v>
      </c>
      <c r="Y15" s="475">
        <f t="shared" si="4"/>
        <v>0</v>
      </c>
      <c r="Z15" s="475">
        <f t="shared" si="5"/>
        <v>0</v>
      </c>
      <c r="AA15" s="475">
        <f t="shared" si="5"/>
        <v>0</v>
      </c>
      <c r="AB15" s="244"/>
      <c r="AC15" s="235">
        <f t="shared" si="6"/>
        <v>0</v>
      </c>
      <c r="AD15" s="235">
        <f t="shared" si="7"/>
        <v>0</v>
      </c>
      <c r="AE15" s="235">
        <f t="shared" si="7"/>
        <v>0</v>
      </c>
      <c r="AF15" s="243"/>
      <c r="AG15" s="243"/>
      <c r="AH15" s="243"/>
      <c r="AI15" s="243"/>
      <c r="AJ15" s="243"/>
      <c r="AK15" s="243"/>
      <c r="AL15" s="244"/>
      <c r="AM15" s="235">
        <f t="shared" si="9"/>
        <v>0</v>
      </c>
      <c r="AN15" s="235">
        <f t="shared" si="10"/>
        <v>0</v>
      </c>
      <c r="AO15" s="235">
        <f t="shared" si="10"/>
        <v>0</v>
      </c>
      <c r="AP15" s="243"/>
      <c r="AQ15" s="243"/>
      <c r="AR15" s="243"/>
      <c r="AS15" s="243"/>
      <c r="AT15" s="243"/>
      <c r="AU15" s="243"/>
    </row>
    <row r="16" spans="1:47" ht="20.25">
      <c r="A16" s="1120" t="s">
        <v>391</v>
      </c>
      <c r="B16" s="1120"/>
      <c r="C16" s="1120"/>
      <c r="D16" s="1120"/>
      <c r="E16" s="236">
        <v>163</v>
      </c>
      <c r="F16" s="234"/>
      <c r="G16" s="235">
        <f t="shared" si="12"/>
        <v>50000</v>
      </c>
      <c r="H16" s="279">
        <f t="shared" si="13"/>
        <v>0</v>
      </c>
      <c r="I16" s="243"/>
      <c r="J16" s="243"/>
      <c r="K16" s="280"/>
      <c r="L16" s="280"/>
      <c r="M16" s="243">
        <v>50000</v>
      </c>
      <c r="N16" s="238"/>
      <c r="P16" s="245"/>
      <c r="Q16" s="245"/>
      <c r="R16" s="474">
        <f t="shared" si="14"/>
        <v>0</v>
      </c>
      <c r="S16" s="475">
        <f t="shared" si="1"/>
        <v>0</v>
      </c>
      <c r="T16" s="475">
        <f t="shared" si="1"/>
        <v>0</v>
      </c>
      <c r="U16" s="475">
        <f t="shared" si="1"/>
        <v>0</v>
      </c>
      <c r="V16" s="475">
        <f t="shared" si="2"/>
        <v>0</v>
      </c>
      <c r="W16" s="475">
        <f t="shared" si="3"/>
        <v>0</v>
      </c>
      <c r="X16" s="475">
        <f t="shared" si="3"/>
        <v>0</v>
      </c>
      <c r="Y16" s="475">
        <f t="shared" si="4"/>
        <v>0</v>
      </c>
      <c r="Z16" s="475">
        <f t="shared" si="5"/>
        <v>0</v>
      </c>
      <c r="AA16" s="475">
        <f t="shared" si="5"/>
        <v>0</v>
      </c>
      <c r="AB16" s="245"/>
      <c r="AC16" s="235">
        <f t="shared" si="6"/>
        <v>0</v>
      </c>
      <c r="AD16" s="235">
        <f t="shared" si="7"/>
        <v>0</v>
      </c>
      <c r="AE16" s="235">
        <f t="shared" si="7"/>
        <v>0</v>
      </c>
      <c r="AF16" s="243"/>
      <c r="AG16" s="243"/>
      <c r="AH16" s="243"/>
      <c r="AI16" s="243"/>
      <c r="AJ16" s="243"/>
      <c r="AK16" s="243"/>
      <c r="AL16" s="245"/>
      <c r="AM16" s="235">
        <f t="shared" si="9"/>
        <v>0</v>
      </c>
      <c r="AN16" s="235">
        <f t="shared" si="10"/>
        <v>0</v>
      </c>
      <c r="AO16" s="235">
        <f t="shared" si="10"/>
        <v>0</v>
      </c>
      <c r="AP16" s="243"/>
      <c r="AQ16" s="243"/>
      <c r="AR16" s="243"/>
      <c r="AS16" s="243"/>
      <c r="AT16" s="243"/>
      <c r="AU16" s="243"/>
    </row>
    <row r="17" spans="1:47" ht="26.45" customHeight="1">
      <c r="A17" s="1120" t="s">
        <v>392</v>
      </c>
      <c r="B17" s="1120"/>
      <c r="C17" s="1120"/>
      <c r="D17" s="1120"/>
      <c r="E17" s="236">
        <v>180</v>
      </c>
      <c r="F17" s="234"/>
      <c r="G17" s="235">
        <f t="shared" si="12"/>
        <v>0</v>
      </c>
      <c r="H17" s="279">
        <f t="shared" si="13"/>
        <v>0</v>
      </c>
      <c r="I17" s="243"/>
      <c r="J17" s="243"/>
      <c r="K17" s="280"/>
      <c r="L17" s="280"/>
      <c r="M17" s="280"/>
      <c r="N17" s="238"/>
      <c r="P17" s="246"/>
      <c r="Q17" s="246"/>
      <c r="R17" s="474">
        <f t="shared" si="14"/>
        <v>0</v>
      </c>
      <c r="S17" s="475">
        <f t="shared" si="1"/>
        <v>0</v>
      </c>
      <c r="T17" s="475">
        <f t="shared" si="1"/>
        <v>0</v>
      </c>
      <c r="U17" s="475">
        <f t="shared" si="1"/>
        <v>0</v>
      </c>
      <c r="V17" s="475">
        <f t="shared" si="2"/>
        <v>0</v>
      </c>
      <c r="W17" s="475">
        <f t="shared" si="3"/>
        <v>0</v>
      </c>
      <c r="X17" s="475">
        <f t="shared" si="3"/>
        <v>0</v>
      </c>
      <c r="Y17" s="475">
        <f t="shared" si="4"/>
        <v>0</v>
      </c>
      <c r="Z17" s="475">
        <f t="shared" si="5"/>
        <v>0</v>
      </c>
      <c r="AA17" s="475">
        <f t="shared" si="5"/>
        <v>0</v>
      </c>
      <c r="AB17" s="246"/>
      <c r="AC17" s="235">
        <f t="shared" si="6"/>
        <v>0</v>
      </c>
      <c r="AD17" s="235">
        <f t="shared" si="7"/>
        <v>0</v>
      </c>
      <c r="AE17" s="235">
        <f t="shared" si="7"/>
        <v>0</v>
      </c>
      <c r="AF17" s="243"/>
      <c r="AG17" s="243"/>
      <c r="AH17" s="243"/>
      <c r="AI17" s="243"/>
      <c r="AJ17" s="243"/>
      <c r="AK17" s="243"/>
      <c r="AL17" s="246"/>
      <c r="AM17" s="235">
        <f t="shared" si="9"/>
        <v>0</v>
      </c>
      <c r="AN17" s="235">
        <f t="shared" si="10"/>
        <v>0</v>
      </c>
      <c r="AO17" s="235">
        <f t="shared" si="10"/>
        <v>0</v>
      </c>
      <c r="AP17" s="243"/>
      <c r="AQ17" s="243"/>
      <c r="AR17" s="243"/>
      <c r="AS17" s="243"/>
      <c r="AT17" s="243"/>
      <c r="AU17" s="243"/>
    </row>
    <row r="18" spans="1:47" ht="37.15" customHeight="1">
      <c r="A18" s="1097" t="s">
        <v>393</v>
      </c>
      <c r="B18" s="1097"/>
      <c r="C18" s="1097"/>
      <c r="D18" s="1097"/>
      <c r="E18" s="236">
        <v>130</v>
      </c>
      <c r="F18" s="234"/>
      <c r="G18" s="235">
        <f>H18+K18+L18+M18</f>
        <v>14956.51</v>
      </c>
      <c r="H18" s="279">
        <f>J18+I18</f>
        <v>0</v>
      </c>
      <c r="I18" s="243"/>
      <c r="J18" s="243"/>
      <c r="K18" s="280"/>
      <c r="L18" s="280"/>
      <c r="M18" s="280">
        <v>14956.51</v>
      </c>
      <c r="N18" s="238"/>
      <c r="P18" s="244"/>
      <c r="Q18" s="244"/>
      <c r="R18" s="474">
        <f t="shared" si="14"/>
        <v>0</v>
      </c>
      <c r="S18" s="475">
        <f t="shared" si="1"/>
        <v>0</v>
      </c>
      <c r="T18" s="475">
        <f t="shared" si="1"/>
        <v>0</v>
      </c>
      <c r="U18" s="475">
        <f t="shared" si="1"/>
        <v>0</v>
      </c>
      <c r="V18" s="475">
        <f t="shared" si="2"/>
        <v>0</v>
      </c>
      <c r="W18" s="475">
        <f t="shared" si="3"/>
        <v>0</v>
      </c>
      <c r="X18" s="475">
        <f t="shared" si="3"/>
        <v>0</v>
      </c>
      <c r="Y18" s="475">
        <f t="shared" si="4"/>
        <v>0</v>
      </c>
      <c r="Z18" s="475">
        <f t="shared" si="5"/>
        <v>0</v>
      </c>
      <c r="AA18" s="475">
        <f t="shared" si="5"/>
        <v>0</v>
      </c>
      <c r="AB18" s="244"/>
      <c r="AC18" s="235">
        <f t="shared" si="6"/>
        <v>0</v>
      </c>
      <c r="AD18" s="235">
        <f t="shared" si="7"/>
        <v>0</v>
      </c>
      <c r="AE18" s="235">
        <f t="shared" si="7"/>
        <v>0</v>
      </c>
      <c r="AF18" s="243"/>
      <c r="AG18" s="243"/>
      <c r="AH18" s="243"/>
      <c r="AI18" s="243"/>
      <c r="AJ18" s="243"/>
      <c r="AK18" s="243"/>
      <c r="AL18" s="244"/>
      <c r="AM18" s="235">
        <f t="shared" si="9"/>
        <v>0</v>
      </c>
      <c r="AN18" s="235">
        <f t="shared" si="10"/>
        <v>0</v>
      </c>
      <c r="AO18" s="235">
        <f t="shared" si="10"/>
        <v>0</v>
      </c>
      <c r="AP18" s="243"/>
      <c r="AQ18" s="243"/>
      <c r="AR18" s="243"/>
      <c r="AS18" s="243"/>
      <c r="AT18" s="243"/>
      <c r="AU18" s="243"/>
    </row>
    <row r="19" spans="1:47" ht="37.15" customHeight="1">
      <c r="A19" s="1097" t="s">
        <v>394</v>
      </c>
      <c r="B19" s="1097"/>
      <c r="C19" s="1097"/>
      <c r="D19" s="1097"/>
      <c r="E19" s="236"/>
      <c r="F19" s="234"/>
      <c r="G19" s="235">
        <f>H19+K19+L19+M19</f>
        <v>0</v>
      </c>
      <c r="H19" s="279">
        <f>J19+I19</f>
        <v>0</v>
      </c>
      <c r="I19" s="243"/>
      <c r="J19" s="243"/>
      <c r="K19" s="280"/>
      <c r="L19" s="280"/>
      <c r="M19" s="280"/>
      <c r="N19" s="238"/>
      <c r="P19" s="244"/>
      <c r="Q19" s="244"/>
      <c r="R19" s="474">
        <f t="shared" si="14"/>
        <v>0</v>
      </c>
      <c r="S19" s="475">
        <f t="shared" si="1"/>
        <v>0</v>
      </c>
      <c r="T19" s="475">
        <f t="shared" si="1"/>
        <v>0</v>
      </c>
      <c r="U19" s="475">
        <f t="shared" si="1"/>
        <v>0</v>
      </c>
      <c r="V19" s="475">
        <f t="shared" si="2"/>
        <v>0</v>
      </c>
      <c r="W19" s="475">
        <f t="shared" si="3"/>
        <v>0</v>
      </c>
      <c r="X19" s="475">
        <f t="shared" si="3"/>
        <v>0</v>
      </c>
      <c r="Y19" s="475">
        <f t="shared" si="4"/>
        <v>0</v>
      </c>
      <c r="Z19" s="475">
        <f t="shared" si="5"/>
        <v>0</v>
      </c>
      <c r="AA19" s="475">
        <f t="shared" si="5"/>
        <v>0</v>
      </c>
      <c r="AB19" s="244"/>
      <c r="AC19" s="235">
        <f t="shared" si="6"/>
        <v>0</v>
      </c>
      <c r="AD19" s="235">
        <f t="shared" si="7"/>
        <v>0</v>
      </c>
      <c r="AE19" s="235">
        <f t="shared" si="7"/>
        <v>0</v>
      </c>
      <c r="AF19" s="243"/>
      <c r="AG19" s="243"/>
      <c r="AH19" s="243"/>
      <c r="AI19" s="243"/>
      <c r="AJ19" s="243"/>
      <c r="AK19" s="243"/>
      <c r="AL19" s="244"/>
      <c r="AM19" s="235">
        <f t="shared" si="9"/>
        <v>0</v>
      </c>
      <c r="AN19" s="235">
        <f t="shared" si="10"/>
        <v>0</v>
      </c>
      <c r="AO19" s="235">
        <f t="shared" si="10"/>
        <v>0</v>
      </c>
      <c r="AP19" s="243"/>
      <c r="AQ19" s="243"/>
      <c r="AR19" s="243"/>
      <c r="AS19" s="243"/>
      <c r="AT19" s="243"/>
      <c r="AU19" s="243"/>
    </row>
    <row r="20" spans="1:47" ht="23.25">
      <c r="A20" s="1138" t="s">
        <v>310</v>
      </c>
      <c r="B20" s="1138"/>
      <c r="C20" s="1138"/>
      <c r="D20" s="1138"/>
      <c r="E20" s="233">
        <v>200</v>
      </c>
      <c r="F20" s="234" t="s">
        <v>30</v>
      </c>
      <c r="G20" s="235">
        <f>H20+K20+L20+M20</f>
        <v>43806587.899999999</v>
      </c>
      <c r="H20" s="235">
        <f t="shared" si="13"/>
        <v>37430333</v>
      </c>
      <c r="I20" s="235">
        <f t="shared" ref="I20:N20" si="19">I21+I30+I40+I41+I42+I47+I72+I25</f>
        <v>8452441</v>
      </c>
      <c r="J20" s="235">
        <f t="shared" si="19"/>
        <v>28977892</v>
      </c>
      <c r="K20" s="235">
        <f t="shared" si="19"/>
        <v>6226254.9000000004</v>
      </c>
      <c r="L20" s="235">
        <f t="shared" si="19"/>
        <v>0</v>
      </c>
      <c r="M20" s="235">
        <f t="shared" si="19"/>
        <v>150000</v>
      </c>
      <c r="N20" s="235">
        <f t="shared" si="19"/>
        <v>0</v>
      </c>
      <c r="P20" s="472"/>
      <c r="Q20" s="473"/>
      <c r="R20" s="474">
        <f t="shared" si="14"/>
        <v>-11878</v>
      </c>
      <c r="S20" s="475">
        <f t="shared" si="1"/>
        <v>37442211</v>
      </c>
      <c r="T20" s="475">
        <f t="shared" si="1"/>
        <v>37442211</v>
      </c>
      <c r="U20" s="475">
        <f t="shared" si="1"/>
        <v>37442211</v>
      </c>
      <c r="V20" s="475">
        <f t="shared" si="2"/>
        <v>37442211</v>
      </c>
      <c r="W20" s="475">
        <f t="shared" si="3"/>
        <v>37442211</v>
      </c>
      <c r="X20" s="475">
        <f t="shared" si="3"/>
        <v>37442211</v>
      </c>
      <c r="Y20" s="475">
        <f t="shared" si="4"/>
        <v>0</v>
      </c>
      <c r="Z20" s="475">
        <f t="shared" si="5"/>
        <v>0</v>
      </c>
      <c r="AA20" s="475">
        <f t="shared" si="5"/>
        <v>0</v>
      </c>
      <c r="AB20" s="459"/>
      <c r="AC20" s="235">
        <f t="shared" si="6"/>
        <v>8464319</v>
      </c>
      <c r="AD20" s="235">
        <f t="shared" si="7"/>
        <v>8464319</v>
      </c>
      <c r="AE20" s="235">
        <f t="shared" si="7"/>
        <v>8464319</v>
      </c>
      <c r="AF20" s="235">
        <f t="shared" ref="AF20:AK20" si="20">AF21+AF30+AF40+AF41+AF42+AF47+AF72+AF25</f>
        <v>8464319</v>
      </c>
      <c r="AG20" s="235">
        <f t="shared" si="20"/>
        <v>8464319</v>
      </c>
      <c r="AH20" s="235">
        <f t="shared" si="20"/>
        <v>8464319</v>
      </c>
      <c r="AI20" s="235">
        <f t="shared" si="20"/>
        <v>0</v>
      </c>
      <c r="AJ20" s="235">
        <f t="shared" si="20"/>
        <v>0</v>
      </c>
      <c r="AK20" s="235">
        <f t="shared" si="20"/>
        <v>0</v>
      </c>
      <c r="AL20" s="459"/>
      <c r="AM20" s="235">
        <f t="shared" si="9"/>
        <v>28977892</v>
      </c>
      <c r="AN20" s="235">
        <f t="shared" si="10"/>
        <v>28977892</v>
      </c>
      <c r="AO20" s="235">
        <f t="shared" si="10"/>
        <v>28977892</v>
      </c>
      <c r="AP20" s="235">
        <f t="shared" ref="AP20:AU20" si="21">AP21+AP30+AP40+AP41+AP42+AP47+AP72+AP25</f>
        <v>28977892</v>
      </c>
      <c r="AQ20" s="235">
        <f t="shared" si="21"/>
        <v>28977892</v>
      </c>
      <c r="AR20" s="235">
        <f t="shared" si="21"/>
        <v>28977892</v>
      </c>
      <c r="AS20" s="235">
        <f t="shared" si="21"/>
        <v>0</v>
      </c>
      <c r="AT20" s="235">
        <f t="shared" si="21"/>
        <v>0</v>
      </c>
      <c r="AU20" s="235">
        <f t="shared" si="21"/>
        <v>0</v>
      </c>
    </row>
    <row r="21" spans="1:47" ht="28.5" customHeight="1">
      <c r="A21" s="1139" t="s">
        <v>311</v>
      </c>
      <c r="B21" s="1139"/>
      <c r="C21" s="1139"/>
      <c r="D21" s="1139"/>
      <c r="E21" s="247">
        <v>210</v>
      </c>
      <c r="F21" s="234"/>
      <c r="G21" s="235">
        <f t="shared" si="12"/>
        <v>32706560.899999999</v>
      </c>
      <c r="H21" s="250">
        <f t="shared" si="13"/>
        <v>30023908</v>
      </c>
      <c r="I21" s="248">
        <f t="shared" ref="I21:N21" si="22">I22</f>
        <v>2358685</v>
      </c>
      <c r="J21" s="248">
        <f t="shared" si="22"/>
        <v>27665223</v>
      </c>
      <c r="K21" s="248">
        <f t="shared" si="22"/>
        <v>2617552.9</v>
      </c>
      <c r="L21" s="248">
        <f t="shared" si="22"/>
        <v>0</v>
      </c>
      <c r="M21" s="248">
        <f t="shared" si="22"/>
        <v>65100</v>
      </c>
      <c r="N21" s="248">
        <f t="shared" si="22"/>
        <v>0</v>
      </c>
      <c r="P21" s="472"/>
      <c r="Q21" s="473"/>
      <c r="R21" s="474">
        <f t="shared" si="14"/>
        <v>0</v>
      </c>
      <c r="S21" s="475">
        <f t="shared" si="1"/>
        <v>30023908</v>
      </c>
      <c r="T21" s="475">
        <f t="shared" si="1"/>
        <v>30023908</v>
      </c>
      <c r="U21" s="475">
        <f t="shared" si="1"/>
        <v>30023908</v>
      </c>
      <c r="V21" s="475">
        <f t="shared" si="2"/>
        <v>30023908</v>
      </c>
      <c r="W21" s="475">
        <f t="shared" si="3"/>
        <v>30023908</v>
      </c>
      <c r="X21" s="475">
        <f t="shared" si="3"/>
        <v>30023908</v>
      </c>
      <c r="Y21" s="475">
        <f t="shared" si="4"/>
        <v>0</v>
      </c>
      <c r="Z21" s="475">
        <f t="shared" si="5"/>
        <v>0</v>
      </c>
      <c r="AA21" s="475">
        <f t="shared" si="5"/>
        <v>0</v>
      </c>
      <c r="AB21" s="459"/>
      <c r="AC21" s="235">
        <f t="shared" si="6"/>
        <v>2358685</v>
      </c>
      <c r="AD21" s="235">
        <f t="shared" si="7"/>
        <v>2358685</v>
      </c>
      <c r="AE21" s="235">
        <f t="shared" si="7"/>
        <v>2358685</v>
      </c>
      <c r="AF21" s="248">
        <f t="shared" ref="AF21:AK21" si="23">AF22</f>
        <v>2358685</v>
      </c>
      <c r="AG21" s="248">
        <f t="shared" si="23"/>
        <v>2358685</v>
      </c>
      <c r="AH21" s="248">
        <f t="shared" si="23"/>
        <v>2358685</v>
      </c>
      <c r="AI21" s="248">
        <f t="shared" si="23"/>
        <v>0</v>
      </c>
      <c r="AJ21" s="248">
        <f t="shared" si="23"/>
        <v>0</v>
      </c>
      <c r="AK21" s="248">
        <f t="shared" si="23"/>
        <v>0</v>
      </c>
      <c r="AL21" s="459"/>
      <c r="AM21" s="235">
        <f t="shared" si="9"/>
        <v>27665223</v>
      </c>
      <c r="AN21" s="235">
        <f t="shared" si="10"/>
        <v>27665223</v>
      </c>
      <c r="AO21" s="235">
        <f t="shared" si="10"/>
        <v>27665223</v>
      </c>
      <c r="AP21" s="248">
        <f t="shared" ref="AP21:AU21" si="24">AP22</f>
        <v>27665223</v>
      </c>
      <c r="AQ21" s="248">
        <f t="shared" si="24"/>
        <v>27665223</v>
      </c>
      <c r="AR21" s="248">
        <f t="shared" si="24"/>
        <v>27665223</v>
      </c>
      <c r="AS21" s="248">
        <f t="shared" si="24"/>
        <v>0</v>
      </c>
      <c r="AT21" s="248">
        <f t="shared" si="24"/>
        <v>0</v>
      </c>
      <c r="AU21" s="248">
        <f t="shared" si="24"/>
        <v>0</v>
      </c>
    </row>
    <row r="22" spans="1:47" ht="39" customHeight="1">
      <c r="A22" s="1097" t="s">
        <v>312</v>
      </c>
      <c r="B22" s="1097"/>
      <c r="C22" s="1097"/>
      <c r="D22" s="1097"/>
      <c r="E22" s="236">
        <v>211</v>
      </c>
      <c r="F22" s="234"/>
      <c r="G22" s="235">
        <f t="shared" si="12"/>
        <v>32706560.899999999</v>
      </c>
      <c r="H22" s="279">
        <f t="shared" si="13"/>
        <v>30023908</v>
      </c>
      <c r="I22" s="237">
        <f t="shared" ref="I22:N22" si="25">SUM(I23:I24)</f>
        <v>2358685</v>
      </c>
      <c r="J22" s="237">
        <f t="shared" si="25"/>
        <v>27665223</v>
      </c>
      <c r="K22" s="279">
        <f t="shared" si="25"/>
        <v>2617552.9</v>
      </c>
      <c r="L22" s="279">
        <f t="shared" si="25"/>
        <v>0</v>
      </c>
      <c r="M22" s="279">
        <f t="shared" si="25"/>
        <v>65100</v>
      </c>
      <c r="N22" s="237">
        <f t="shared" si="25"/>
        <v>0</v>
      </c>
      <c r="P22" s="472"/>
      <c r="Q22" s="473"/>
      <c r="R22" s="474">
        <f t="shared" si="14"/>
        <v>0</v>
      </c>
      <c r="S22" s="475">
        <f t="shared" si="1"/>
        <v>30023908</v>
      </c>
      <c r="T22" s="475">
        <f t="shared" si="1"/>
        <v>30023908</v>
      </c>
      <c r="U22" s="475">
        <f t="shared" si="1"/>
        <v>30023908</v>
      </c>
      <c r="V22" s="475">
        <f t="shared" si="2"/>
        <v>30023908</v>
      </c>
      <c r="W22" s="475">
        <f t="shared" si="3"/>
        <v>30023908</v>
      </c>
      <c r="X22" s="475">
        <f t="shared" si="3"/>
        <v>30023908</v>
      </c>
      <c r="Y22" s="475">
        <f t="shared" si="4"/>
        <v>0</v>
      </c>
      <c r="Z22" s="475">
        <f t="shared" si="5"/>
        <v>0</v>
      </c>
      <c r="AA22" s="475">
        <f t="shared" si="5"/>
        <v>0</v>
      </c>
      <c r="AB22" s="459"/>
      <c r="AC22" s="235">
        <f t="shared" si="6"/>
        <v>2358685</v>
      </c>
      <c r="AD22" s="235">
        <f t="shared" si="7"/>
        <v>2358685</v>
      </c>
      <c r="AE22" s="235">
        <f t="shared" si="7"/>
        <v>2358685</v>
      </c>
      <c r="AF22" s="237">
        <f t="shared" ref="AF22:AK22" si="26">SUM(AF23:AF24)</f>
        <v>2358685</v>
      </c>
      <c r="AG22" s="237">
        <f t="shared" si="26"/>
        <v>2358685</v>
      </c>
      <c r="AH22" s="237">
        <f t="shared" si="26"/>
        <v>2358685</v>
      </c>
      <c r="AI22" s="237">
        <f t="shared" si="26"/>
        <v>0</v>
      </c>
      <c r="AJ22" s="237">
        <f t="shared" si="26"/>
        <v>0</v>
      </c>
      <c r="AK22" s="237">
        <f t="shared" si="26"/>
        <v>0</v>
      </c>
      <c r="AL22" s="459"/>
      <c r="AM22" s="235">
        <f t="shared" si="9"/>
        <v>27665223</v>
      </c>
      <c r="AN22" s="235">
        <f t="shared" si="10"/>
        <v>27665223</v>
      </c>
      <c r="AO22" s="235">
        <f t="shared" si="10"/>
        <v>27665223</v>
      </c>
      <c r="AP22" s="237">
        <f t="shared" ref="AP22:AU22" si="27">SUM(AP23:AP24)</f>
        <v>27665223</v>
      </c>
      <c r="AQ22" s="237">
        <f t="shared" si="27"/>
        <v>27665223</v>
      </c>
      <c r="AR22" s="237">
        <f t="shared" si="27"/>
        <v>27665223</v>
      </c>
      <c r="AS22" s="237">
        <f t="shared" si="27"/>
        <v>0</v>
      </c>
      <c r="AT22" s="237">
        <f t="shared" si="27"/>
        <v>0</v>
      </c>
      <c r="AU22" s="237">
        <f t="shared" si="27"/>
        <v>0</v>
      </c>
    </row>
    <row r="23" spans="1:47" ht="23.45" customHeight="1">
      <c r="A23" s="1097" t="s">
        <v>313</v>
      </c>
      <c r="B23" s="1097"/>
      <c r="C23" s="1097"/>
      <c r="D23" s="1097"/>
      <c r="E23" s="236"/>
      <c r="F23" s="234" t="s">
        <v>314</v>
      </c>
      <c r="G23" s="235">
        <f t="shared" si="12"/>
        <v>25120246.309999999</v>
      </c>
      <c r="H23" s="279">
        <f t="shared" si="13"/>
        <v>23059837</v>
      </c>
      <c r="I23" s="237">
        <f>'КФО 4'!H15+'КФО 4'!H18</f>
        <v>1811586</v>
      </c>
      <c r="J23" s="237">
        <f>'КФО 4'!H16+'КФО 4'!H19</f>
        <v>21248251</v>
      </c>
      <c r="K23" s="279">
        <f>'КФО 5'!H17</f>
        <v>2010409.31</v>
      </c>
      <c r="L23" s="279">
        <f>'КФО 6'!H16</f>
        <v>0</v>
      </c>
      <c r="M23" s="281">
        <f>КФО2!H16</f>
        <v>50000</v>
      </c>
      <c r="N23" s="237"/>
      <c r="P23" s="472"/>
      <c r="Q23" s="473"/>
      <c r="R23" s="474">
        <f t="shared" si="14"/>
        <v>0</v>
      </c>
      <c r="S23" s="475">
        <f t="shared" si="1"/>
        <v>23059837</v>
      </c>
      <c r="T23" s="475">
        <f t="shared" si="1"/>
        <v>23059837</v>
      </c>
      <c r="U23" s="475">
        <f t="shared" si="1"/>
        <v>23059837</v>
      </c>
      <c r="V23" s="475">
        <f t="shared" si="2"/>
        <v>23059837</v>
      </c>
      <c r="W23" s="475">
        <f t="shared" si="3"/>
        <v>23059837</v>
      </c>
      <c r="X23" s="475">
        <f t="shared" si="3"/>
        <v>23059837</v>
      </c>
      <c r="Y23" s="475">
        <f t="shared" si="4"/>
        <v>0</v>
      </c>
      <c r="Z23" s="475">
        <f t="shared" si="5"/>
        <v>0</v>
      </c>
      <c r="AA23" s="475">
        <f t="shared" si="5"/>
        <v>0</v>
      </c>
      <c r="AB23" s="459"/>
      <c r="AC23" s="235">
        <f t="shared" si="6"/>
        <v>1811586</v>
      </c>
      <c r="AD23" s="235">
        <f t="shared" si="7"/>
        <v>1811586</v>
      </c>
      <c r="AE23" s="235">
        <f t="shared" si="7"/>
        <v>1811586</v>
      </c>
      <c r="AF23" s="237">
        <f>'КФО 4'!H15</f>
        <v>1811586</v>
      </c>
      <c r="AG23" s="237">
        <f>'КФО 4'!I15</f>
        <v>1811586</v>
      </c>
      <c r="AH23" s="237">
        <f>'КФО 4'!J15</f>
        <v>1811586</v>
      </c>
      <c r="AI23" s="237">
        <f>'КФО 4'!H18</f>
        <v>0</v>
      </c>
      <c r="AJ23" s="237">
        <f>'КФО 4'!I18</f>
        <v>0</v>
      </c>
      <c r="AK23" s="237">
        <f>'КФО 4'!J18</f>
        <v>0</v>
      </c>
      <c r="AL23" s="459"/>
      <c r="AM23" s="235">
        <f t="shared" si="9"/>
        <v>21248251</v>
      </c>
      <c r="AN23" s="235">
        <f t="shared" si="10"/>
        <v>21248251</v>
      </c>
      <c r="AO23" s="235">
        <f t="shared" si="10"/>
        <v>21248251</v>
      </c>
      <c r="AP23" s="237">
        <f>'КФО 4'!H16</f>
        <v>21248251</v>
      </c>
      <c r="AQ23" s="237">
        <f>'КФО 4'!I16</f>
        <v>21248251</v>
      </c>
      <c r="AR23" s="237">
        <f>'КФО 4'!J16</f>
        <v>21248251</v>
      </c>
      <c r="AS23" s="237">
        <f>'КФО 4'!H19</f>
        <v>0</v>
      </c>
      <c r="AT23" s="237">
        <f>'КФО 4'!I19</f>
        <v>0</v>
      </c>
      <c r="AU23" s="237">
        <f>'КФО 4'!J19</f>
        <v>0</v>
      </c>
    </row>
    <row r="24" spans="1:47" ht="23.45" customHeight="1">
      <c r="A24" s="1097" t="s">
        <v>395</v>
      </c>
      <c r="B24" s="1097"/>
      <c r="C24" s="1097"/>
      <c r="D24" s="1097"/>
      <c r="E24" s="236"/>
      <c r="F24" s="234" t="s">
        <v>315</v>
      </c>
      <c r="G24" s="235">
        <f t="shared" si="12"/>
        <v>7586314.5899999999</v>
      </c>
      <c r="H24" s="279">
        <f t="shared" si="13"/>
        <v>6964071</v>
      </c>
      <c r="I24" s="237">
        <f>'КФО 4'!H27+'КФО 4'!H30</f>
        <v>547099</v>
      </c>
      <c r="J24" s="237">
        <f>'КФО 4'!H28+'КФО 4'!H31</f>
        <v>6416972</v>
      </c>
      <c r="K24" s="279">
        <f>'КФО 5'!H25</f>
        <v>607143.59</v>
      </c>
      <c r="L24" s="279">
        <f>'КФО 6'!H23</f>
        <v>0</v>
      </c>
      <c r="M24" s="281">
        <f>КФО2!H23</f>
        <v>15100</v>
      </c>
      <c r="N24" s="237"/>
      <c r="P24" s="472"/>
      <c r="Q24" s="473"/>
      <c r="R24" s="474">
        <f t="shared" si="14"/>
        <v>0</v>
      </c>
      <c r="S24" s="475">
        <f t="shared" si="1"/>
        <v>6964071</v>
      </c>
      <c r="T24" s="475">
        <f t="shared" si="1"/>
        <v>6964071</v>
      </c>
      <c r="U24" s="475">
        <f t="shared" si="1"/>
        <v>6964071</v>
      </c>
      <c r="V24" s="475">
        <f t="shared" si="2"/>
        <v>6964071</v>
      </c>
      <c r="W24" s="475">
        <f t="shared" si="3"/>
        <v>6964071</v>
      </c>
      <c r="X24" s="475">
        <f t="shared" si="3"/>
        <v>6964071</v>
      </c>
      <c r="Y24" s="475">
        <f t="shared" si="4"/>
        <v>0</v>
      </c>
      <c r="Z24" s="475">
        <f t="shared" si="5"/>
        <v>0</v>
      </c>
      <c r="AA24" s="475">
        <f t="shared" si="5"/>
        <v>0</v>
      </c>
      <c r="AB24" s="459"/>
      <c r="AC24" s="235">
        <f t="shared" si="6"/>
        <v>547099</v>
      </c>
      <c r="AD24" s="235">
        <f t="shared" si="7"/>
        <v>547099</v>
      </c>
      <c r="AE24" s="235">
        <f t="shared" si="7"/>
        <v>547099</v>
      </c>
      <c r="AF24" s="237">
        <f>'КФО 4'!H27</f>
        <v>547099</v>
      </c>
      <c r="AG24" s="237">
        <f>'КФО 4'!I27</f>
        <v>547099</v>
      </c>
      <c r="AH24" s="237">
        <f>'КФО 4'!J27</f>
        <v>547099</v>
      </c>
      <c r="AI24" s="237">
        <f>'КФО 4'!H30</f>
        <v>0</v>
      </c>
      <c r="AJ24" s="237">
        <f>'КФО 4'!I30</f>
        <v>0</v>
      </c>
      <c r="AK24" s="237">
        <f>'КФО 4'!J30</f>
        <v>0</v>
      </c>
      <c r="AL24" s="459"/>
      <c r="AM24" s="235">
        <f t="shared" si="9"/>
        <v>6416972</v>
      </c>
      <c r="AN24" s="235">
        <f t="shared" si="10"/>
        <v>6416972</v>
      </c>
      <c r="AO24" s="235">
        <f t="shared" si="10"/>
        <v>6416972</v>
      </c>
      <c r="AP24" s="237">
        <f>'КФО 4'!H28</f>
        <v>6416972</v>
      </c>
      <c r="AQ24" s="237">
        <f>'КФО 4'!I28</f>
        <v>6416972</v>
      </c>
      <c r="AR24" s="237">
        <f>'КФО 4'!J28</f>
        <v>6416972</v>
      </c>
      <c r="AS24" s="237">
        <f>'КФО 4'!H31</f>
        <v>0</v>
      </c>
      <c r="AT24" s="237">
        <f>'КФО 4'!I31</f>
        <v>0</v>
      </c>
      <c r="AU24" s="237">
        <f>'КФО 4'!J31</f>
        <v>0</v>
      </c>
    </row>
    <row r="25" spans="1:47" ht="23.45" customHeight="1">
      <c r="A25" s="1126" t="s">
        <v>526</v>
      </c>
      <c r="B25" s="1127"/>
      <c r="C25" s="1127"/>
      <c r="D25" s="1128"/>
      <c r="E25" s="247"/>
      <c r="F25" s="403"/>
      <c r="G25" s="235">
        <f t="shared" si="12"/>
        <v>0</v>
      </c>
      <c r="H25" s="250">
        <f t="shared" si="13"/>
        <v>0</v>
      </c>
      <c r="I25" s="248"/>
      <c r="J25" s="248">
        <f>J27+J29</f>
        <v>0</v>
      </c>
      <c r="K25" s="250"/>
      <c r="L25" s="250"/>
      <c r="M25" s="250"/>
      <c r="N25" s="248"/>
      <c r="P25" s="472"/>
      <c r="Q25" s="473"/>
      <c r="R25" s="474">
        <f t="shared" si="14"/>
        <v>0</v>
      </c>
      <c r="S25" s="475">
        <f t="shared" ref="S25:U40" si="28">V25+Y25</f>
        <v>0</v>
      </c>
      <c r="T25" s="475">
        <f t="shared" si="28"/>
        <v>0</v>
      </c>
      <c r="U25" s="475">
        <f t="shared" si="28"/>
        <v>0</v>
      </c>
      <c r="V25" s="475">
        <f t="shared" si="2"/>
        <v>0</v>
      </c>
      <c r="W25" s="475">
        <f t="shared" ref="W25:X40" si="29">AG25+AQ25</f>
        <v>0</v>
      </c>
      <c r="X25" s="475">
        <f t="shared" si="29"/>
        <v>0</v>
      </c>
      <c r="Y25" s="475">
        <f t="shared" si="4"/>
        <v>0</v>
      </c>
      <c r="Z25" s="475">
        <f t="shared" ref="Z25:AA40" si="30">AJ25+AT25</f>
        <v>0</v>
      </c>
      <c r="AA25" s="475">
        <f t="shared" si="30"/>
        <v>0</v>
      </c>
      <c r="AB25" s="459"/>
      <c r="AC25" s="235">
        <f t="shared" si="6"/>
        <v>0</v>
      </c>
      <c r="AD25" s="235">
        <f>AG25+AJ25</f>
        <v>0</v>
      </c>
      <c r="AE25" s="235">
        <f>AH25+AK25</f>
        <v>0</v>
      </c>
      <c r="AF25" s="248"/>
      <c r="AG25" s="248"/>
      <c r="AH25" s="248"/>
      <c r="AI25" s="248"/>
      <c r="AJ25" s="248"/>
      <c r="AK25" s="248"/>
      <c r="AL25" s="459"/>
      <c r="AM25" s="235">
        <f t="shared" si="9"/>
        <v>0</v>
      </c>
      <c r="AN25" s="235">
        <f>AQ25+AT25</f>
        <v>0</v>
      </c>
      <c r="AO25" s="235">
        <f>AR25+AU25</f>
        <v>0</v>
      </c>
      <c r="AP25" s="248">
        <f t="shared" ref="AP25:AU25" si="31">AP27+AP29</f>
        <v>0</v>
      </c>
      <c r="AQ25" s="248">
        <f t="shared" si="31"/>
        <v>0</v>
      </c>
      <c r="AR25" s="248">
        <f t="shared" si="31"/>
        <v>0</v>
      </c>
      <c r="AS25" s="248">
        <f t="shared" si="31"/>
        <v>0</v>
      </c>
      <c r="AT25" s="248">
        <f t="shared" si="31"/>
        <v>0</v>
      </c>
      <c r="AU25" s="248">
        <f t="shared" si="31"/>
        <v>0</v>
      </c>
    </row>
    <row r="26" spans="1:47" ht="55.15" customHeight="1">
      <c r="A26" s="1135" t="s">
        <v>513</v>
      </c>
      <c r="B26" s="1136"/>
      <c r="C26" s="1136"/>
      <c r="D26" s="1137"/>
      <c r="E26" s="236"/>
      <c r="F26" s="434"/>
      <c r="G26" s="235">
        <f t="shared" si="12"/>
        <v>0</v>
      </c>
      <c r="H26" s="279">
        <f t="shared" si="13"/>
        <v>0</v>
      </c>
      <c r="I26" s="237"/>
      <c r="J26" s="237">
        <f>J27</f>
        <v>0</v>
      </c>
      <c r="K26" s="279"/>
      <c r="L26" s="279"/>
      <c r="M26" s="281"/>
      <c r="N26" s="237"/>
      <c r="P26" s="472"/>
      <c r="Q26" s="473"/>
      <c r="R26" s="474">
        <f t="shared" si="14"/>
        <v>0</v>
      </c>
      <c r="S26" s="475">
        <f t="shared" si="28"/>
        <v>0</v>
      </c>
      <c r="T26" s="475">
        <f t="shared" si="28"/>
        <v>0</v>
      </c>
      <c r="U26" s="475">
        <f t="shared" si="28"/>
        <v>0</v>
      </c>
      <c r="V26" s="475">
        <f t="shared" si="2"/>
        <v>0</v>
      </c>
      <c r="W26" s="475">
        <f t="shared" si="29"/>
        <v>0</v>
      </c>
      <c r="X26" s="475">
        <f t="shared" si="29"/>
        <v>0</v>
      </c>
      <c r="Y26" s="475">
        <f t="shared" si="4"/>
        <v>0</v>
      </c>
      <c r="Z26" s="475">
        <f t="shared" si="30"/>
        <v>0</v>
      </c>
      <c r="AA26" s="475">
        <f t="shared" si="30"/>
        <v>0</v>
      </c>
      <c r="AB26" s="459"/>
      <c r="AC26" s="235">
        <f t="shared" ref="AC26:AE41" si="32">AF26+AI26</f>
        <v>0</v>
      </c>
      <c r="AD26" s="235">
        <f t="shared" si="32"/>
        <v>0</v>
      </c>
      <c r="AE26" s="235">
        <f t="shared" si="32"/>
        <v>0</v>
      </c>
      <c r="AF26" s="237"/>
      <c r="AG26" s="237"/>
      <c r="AH26" s="237"/>
      <c r="AI26" s="237"/>
      <c r="AJ26" s="237"/>
      <c r="AK26" s="237"/>
      <c r="AL26" s="459"/>
      <c r="AM26" s="235">
        <f t="shared" ref="AM26:AO41" si="33">AP26+AS26</f>
        <v>0</v>
      </c>
      <c r="AN26" s="235">
        <f t="shared" si="33"/>
        <v>0</v>
      </c>
      <c r="AO26" s="235">
        <f t="shared" si="33"/>
        <v>0</v>
      </c>
      <c r="AP26" s="237">
        <f t="shared" ref="AP26:AU26" si="34">AP27</f>
        <v>0</v>
      </c>
      <c r="AQ26" s="237">
        <f t="shared" si="34"/>
        <v>0</v>
      </c>
      <c r="AR26" s="237">
        <f t="shared" si="34"/>
        <v>0</v>
      </c>
      <c r="AS26" s="237">
        <f t="shared" si="34"/>
        <v>0</v>
      </c>
      <c r="AT26" s="237">
        <f t="shared" si="34"/>
        <v>0</v>
      </c>
      <c r="AU26" s="237">
        <f t="shared" si="34"/>
        <v>0</v>
      </c>
    </row>
    <row r="27" spans="1:47" ht="23.45" customHeight="1">
      <c r="A27" s="1097" t="s">
        <v>10</v>
      </c>
      <c r="B27" s="1097"/>
      <c r="C27" s="1097"/>
      <c r="D27" s="1097"/>
      <c r="E27" s="236">
        <v>226</v>
      </c>
      <c r="F27" s="234" t="s">
        <v>512</v>
      </c>
      <c r="G27" s="235">
        <f t="shared" si="12"/>
        <v>0</v>
      </c>
      <c r="H27" s="279">
        <f t="shared" si="13"/>
        <v>0</v>
      </c>
      <c r="I27" s="237"/>
      <c r="J27" s="237">
        <f>'КФО 4'!H39</f>
        <v>0</v>
      </c>
      <c r="K27" s="279"/>
      <c r="L27" s="279"/>
      <c r="M27" s="281"/>
      <c r="N27" s="237"/>
      <c r="P27" s="472"/>
      <c r="Q27" s="473"/>
      <c r="R27" s="474">
        <f t="shared" si="14"/>
        <v>0</v>
      </c>
      <c r="S27" s="475">
        <f t="shared" si="28"/>
        <v>0</v>
      </c>
      <c r="T27" s="475">
        <f t="shared" si="28"/>
        <v>0</v>
      </c>
      <c r="U27" s="475">
        <f t="shared" si="28"/>
        <v>0</v>
      </c>
      <c r="V27" s="475">
        <f t="shared" si="2"/>
        <v>0</v>
      </c>
      <c r="W27" s="475">
        <f t="shared" si="29"/>
        <v>0</v>
      </c>
      <c r="X27" s="475">
        <f t="shared" si="29"/>
        <v>0</v>
      </c>
      <c r="Y27" s="475">
        <f t="shared" si="4"/>
        <v>0</v>
      </c>
      <c r="Z27" s="475">
        <f t="shared" si="30"/>
        <v>0</v>
      </c>
      <c r="AA27" s="475">
        <f t="shared" si="30"/>
        <v>0</v>
      </c>
      <c r="AB27" s="459"/>
      <c r="AC27" s="235">
        <f t="shared" si="32"/>
        <v>0</v>
      </c>
      <c r="AD27" s="235">
        <f t="shared" si="32"/>
        <v>0</v>
      </c>
      <c r="AE27" s="235">
        <f t="shared" si="32"/>
        <v>0</v>
      </c>
      <c r="AF27" s="237"/>
      <c r="AG27" s="237"/>
      <c r="AH27" s="237"/>
      <c r="AI27" s="237"/>
      <c r="AJ27" s="237"/>
      <c r="AK27" s="237"/>
      <c r="AL27" s="459"/>
      <c r="AM27" s="235">
        <f t="shared" si="33"/>
        <v>0</v>
      </c>
      <c r="AN27" s="235">
        <f t="shared" si="33"/>
        <v>0</v>
      </c>
      <c r="AO27" s="235">
        <f t="shared" si="33"/>
        <v>0</v>
      </c>
      <c r="AP27" s="237">
        <f>'КФО 4'!H39</f>
        <v>0</v>
      </c>
      <c r="AQ27" s="237">
        <f>'КФО 4'!I39</f>
        <v>0</v>
      </c>
      <c r="AR27" s="237">
        <f>'КФО 4'!J39</f>
        <v>0</v>
      </c>
      <c r="AS27" s="237"/>
      <c r="AT27" s="237"/>
      <c r="AU27" s="237"/>
    </row>
    <row r="28" spans="1:47" ht="55.9" customHeight="1">
      <c r="A28" s="1135" t="s">
        <v>514</v>
      </c>
      <c r="B28" s="1136"/>
      <c r="C28" s="1136"/>
      <c r="D28" s="1137"/>
      <c r="E28" s="236"/>
      <c r="F28" s="435"/>
      <c r="G28" s="235">
        <f t="shared" si="12"/>
        <v>0</v>
      </c>
      <c r="H28" s="279">
        <f t="shared" si="13"/>
        <v>0</v>
      </c>
      <c r="I28" s="237"/>
      <c r="J28" s="237">
        <f>J29</f>
        <v>0</v>
      </c>
      <c r="K28" s="279"/>
      <c r="L28" s="279"/>
      <c r="M28" s="281"/>
      <c r="N28" s="237"/>
      <c r="P28" s="472"/>
      <c r="Q28" s="473"/>
      <c r="R28" s="474">
        <f t="shared" si="14"/>
        <v>0</v>
      </c>
      <c r="S28" s="475">
        <f t="shared" si="28"/>
        <v>0</v>
      </c>
      <c r="T28" s="475">
        <f t="shared" si="28"/>
        <v>0</v>
      </c>
      <c r="U28" s="475">
        <f t="shared" si="28"/>
        <v>0</v>
      </c>
      <c r="V28" s="475">
        <f t="shared" si="2"/>
        <v>0</v>
      </c>
      <c r="W28" s="475">
        <f t="shared" si="29"/>
        <v>0</v>
      </c>
      <c r="X28" s="475">
        <f t="shared" si="29"/>
        <v>0</v>
      </c>
      <c r="Y28" s="475">
        <f t="shared" si="4"/>
        <v>0</v>
      </c>
      <c r="Z28" s="475">
        <f t="shared" si="30"/>
        <v>0</v>
      </c>
      <c r="AA28" s="475">
        <f t="shared" si="30"/>
        <v>0</v>
      </c>
      <c r="AB28" s="459"/>
      <c r="AC28" s="235">
        <f t="shared" si="32"/>
        <v>0</v>
      </c>
      <c r="AD28" s="235">
        <f t="shared" si="32"/>
        <v>0</v>
      </c>
      <c r="AE28" s="235">
        <f t="shared" si="32"/>
        <v>0</v>
      </c>
      <c r="AF28" s="237"/>
      <c r="AG28" s="237"/>
      <c r="AH28" s="237"/>
      <c r="AI28" s="237"/>
      <c r="AJ28" s="237"/>
      <c r="AK28" s="237"/>
      <c r="AL28" s="459"/>
      <c r="AM28" s="235">
        <f t="shared" si="33"/>
        <v>0</v>
      </c>
      <c r="AN28" s="235">
        <f t="shared" si="33"/>
        <v>0</v>
      </c>
      <c r="AO28" s="235">
        <f t="shared" si="33"/>
        <v>0</v>
      </c>
      <c r="AP28" s="237">
        <f t="shared" ref="AP28:AU28" si="35">AP29</f>
        <v>0</v>
      </c>
      <c r="AQ28" s="237">
        <f t="shared" si="35"/>
        <v>0</v>
      </c>
      <c r="AR28" s="237">
        <f t="shared" si="35"/>
        <v>0</v>
      </c>
      <c r="AS28" s="237">
        <f t="shared" si="35"/>
        <v>0</v>
      </c>
      <c r="AT28" s="237">
        <f t="shared" si="35"/>
        <v>0</v>
      </c>
      <c r="AU28" s="237">
        <f t="shared" si="35"/>
        <v>0</v>
      </c>
    </row>
    <row r="29" spans="1:47" ht="23.45" customHeight="1">
      <c r="A29" s="1097" t="s">
        <v>10</v>
      </c>
      <c r="B29" s="1097"/>
      <c r="C29" s="1097"/>
      <c r="D29" s="1097"/>
      <c r="E29" s="236">
        <v>226</v>
      </c>
      <c r="F29" s="435" t="s">
        <v>315</v>
      </c>
      <c r="G29" s="235">
        <f t="shared" si="12"/>
        <v>0</v>
      </c>
      <c r="H29" s="279">
        <f t="shared" si="13"/>
        <v>0</v>
      </c>
      <c r="I29" s="237"/>
      <c r="J29" s="237">
        <f>'КФО 4'!H46</f>
        <v>0</v>
      </c>
      <c r="K29" s="279"/>
      <c r="L29" s="279"/>
      <c r="M29" s="281"/>
      <c r="N29" s="237"/>
      <c r="P29" s="472"/>
      <c r="Q29" s="473"/>
      <c r="R29" s="474">
        <f t="shared" si="14"/>
        <v>0</v>
      </c>
      <c r="S29" s="475">
        <f t="shared" si="28"/>
        <v>0</v>
      </c>
      <c r="T29" s="475">
        <f t="shared" si="28"/>
        <v>0</v>
      </c>
      <c r="U29" s="475">
        <f t="shared" si="28"/>
        <v>0</v>
      </c>
      <c r="V29" s="475">
        <f t="shared" si="2"/>
        <v>0</v>
      </c>
      <c r="W29" s="475">
        <f t="shared" si="29"/>
        <v>0</v>
      </c>
      <c r="X29" s="475">
        <f t="shared" si="29"/>
        <v>0</v>
      </c>
      <c r="Y29" s="475">
        <f t="shared" si="4"/>
        <v>0</v>
      </c>
      <c r="Z29" s="475">
        <f t="shared" si="30"/>
        <v>0</v>
      </c>
      <c r="AA29" s="475">
        <f t="shared" si="30"/>
        <v>0</v>
      </c>
      <c r="AB29" s="459"/>
      <c r="AC29" s="235">
        <f t="shared" si="32"/>
        <v>0</v>
      </c>
      <c r="AD29" s="235">
        <f t="shared" si="32"/>
        <v>0</v>
      </c>
      <c r="AE29" s="235">
        <f t="shared" si="32"/>
        <v>0</v>
      </c>
      <c r="AF29" s="237"/>
      <c r="AG29" s="237"/>
      <c r="AH29" s="237"/>
      <c r="AI29" s="237"/>
      <c r="AJ29" s="237"/>
      <c r="AK29" s="237"/>
      <c r="AL29" s="459"/>
      <c r="AM29" s="235">
        <f t="shared" si="33"/>
        <v>0</v>
      </c>
      <c r="AN29" s="235">
        <f t="shared" si="33"/>
        <v>0</v>
      </c>
      <c r="AO29" s="235">
        <f t="shared" si="33"/>
        <v>0</v>
      </c>
      <c r="AP29" s="237">
        <f>'КФО 4'!H46</f>
        <v>0</v>
      </c>
      <c r="AQ29" s="237">
        <f>'КФО 4'!I46</f>
        <v>0</v>
      </c>
      <c r="AR29" s="237">
        <f>'КФО 4'!J46</f>
        <v>0</v>
      </c>
      <c r="AS29" s="237"/>
      <c r="AT29" s="237"/>
      <c r="AU29" s="237"/>
    </row>
    <row r="30" spans="1:47" ht="23.45" customHeight="1">
      <c r="A30" s="1130" t="s">
        <v>316</v>
      </c>
      <c r="B30" s="1130"/>
      <c r="C30" s="1130"/>
      <c r="D30" s="1130"/>
      <c r="E30" s="247">
        <v>220</v>
      </c>
      <c r="F30" s="234" t="s">
        <v>493</v>
      </c>
      <c r="G30" s="235">
        <f t="shared" si="12"/>
        <v>0</v>
      </c>
      <c r="H30" s="250">
        <f t="shared" si="13"/>
        <v>0</v>
      </c>
      <c r="I30" s="248">
        <f t="shared" ref="I30:N30" si="36">SUM(I31:I39)</f>
        <v>0</v>
      </c>
      <c r="J30" s="248">
        <f t="shared" si="36"/>
        <v>0</v>
      </c>
      <c r="K30" s="248">
        <f t="shared" si="36"/>
        <v>0</v>
      </c>
      <c r="L30" s="248">
        <f t="shared" si="36"/>
        <v>0</v>
      </c>
      <c r="M30" s="248">
        <f t="shared" si="36"/>
        <v>0</v>
      </c>
      <c r="N30" s="248">
        <f t="shared" si="36"/>
        <v>0</v>
      </c>
      <c r="P30" s="472"/>
      <c r="Q30" s="473"/>
      <c r="R30" s="474">
        <f t="shared" si="14"/>
        <v>0</v>
      </c>
      <c r="S30" s="475">
        <f t="shared" si="28"/>
        <v>0</v>
      </c>
      <c r="T30" s="475">
        <f t="shared" si="28"/>
        <v>0</v>
      </c>
      <c r="U30" s="475">
        <f t="shared" si="28"/>
        <v>0</v>
      </c>
      <c r="V30" s="475">
        <f t="shared" si="2"/>
        <v>0</v>
      </c>
      <c r="W30" s="475">
        <f t="shared" si="29"/>
        <v>0</v>
      </c>
      <c r="X30" s="475">
        <f t="shared" si="29"/>
        <v>0</v>
      </c>
      <c r="Y30" s="475">
        <f t="shared" si="4"/>
        <v>0</v>
      </c>
      <c r="Z30" s="475">
        <f t="shared" si="30"/>
        <v>0</v>
      </c>
      <c r="AA30" s="475">
        <f t="shared" si="30"/>
        <v>0</v>
      </c>
      <c r="AB30" s="459"/>
      <c r="AC30" s="235">
        <f t="shared" si="32"/>
        <v>0</v>
      </c>
      <c r="AD30" s="235">
        <f t="shared" si="32"/>
        <v>0</v>
      </c>
      <c r="AE30" s="235">
        <f t="shared" si="32"/>
        <v>0</v>
      </c>
      <c r="AF30" s="248">
        <f t="shared" ref="AF30:AK30" si="37">SUM(AF31:AF39)</f>
        <v>0</v>
      </c>
      <c r="AG30" s="248">
        <f t="shared" si="37"/>
        <v>0</v>
      </c>
      <c r="AH30" s="248">
        <f t="shared" si="37"/>
        <v>0</v>
      </c>
      <c r="AI30" s="248">
        <f t="shared" si="37"/>
        <v>0</v>
      </c>
      <c r="AJ30" s="248">
        <f t="shared" si="37"/>
        <v>0</v>
      </c>
      <c r="AK30" s="248">
        <f t="shared" si="37"/>
        <v>0</v>
      </c>
      <c r="AL30" s="459"/>
      <c r="AM30" s="235">
        <f t="shared" si="33"/>
        <v>0</v>
      </c>
      <c r="AN30" s="235">
        <f t="shared" si="33"/>
        <v>0</v>
      </c>
      <c r="AO30" s="235">
        <f t="shared" si="33"/>
        <v>0</v>
      </c>
      <c r="AP30" s="248">
        <f t="shared" ref="AP30:AU30" si="38">SUM(AP31:AP39)</f>
        <v>0</v>
      </c>
      <c r="AQ30" s="248">
        <f t="shared" si="38"/>
        <v>0</v>
      </c>
      <c r="AR30" s="248">
        <f t="shared" si="38"/>
        <v>0</v>
      </c>
      <c r="AS30" s="248">
        <f t="shared" si="38"/>
        <v>0</v>
      </c>
      <c r="AT30" s="248">
        <f t="shared" si="38"/>
        <v>0</v>
      </c>
      <c r="AU30" s="248">
        <f t="shared" si="38"/>
        <v>0</v>
      </c>
    </row>
    <row r="31" spans="1:47" s="242" customFormat="1" ht="23.45" customHeight="1">
      <c r="A31" s="1097" t="s">
        <v>317</v>
      </c>
      <c r="B31" s="1097"/>
      <c r="C31" s="1097"/>
      <c r="D31" s="1097"/>
      <c r="E31" s="236"/>
      <c r="F31" s="234" t="s">
        <v>318</v>
      </c>
      <c r="G31" s="235">
        <f t="shared" si="12"/>
        <v>0</v>
      </c>
      <c r="H31" s="279">
        <f t="shared" si="13"/>
        <v>0</v>
      </c>
      <c r="I31" s="237">
        <f>'КФО 4'!H55+'КФО 4'!H80</f>
        <v>0</v>
      </c>
      <c r="J31" s="237"/>
      <c r="K31" s="279">
        <f>'КФО 5'!H33</f>
        <v>0</v>
      </c>
      <c r="L31" s="279">
        <f>'КФО 6'!H28</f>
        <v>0</v>
      </c>
      <c r="M31" s="279">
        <f>КФО2!H28</f>
        <v>0</v>
      </c>
      <c r="N31" s="237"/>
      <c r="O31" s="223"/>
      <c r="P31" s="472"/>
      <c r="Q31" s="473"/>
      <c r="R31" s="474">
        <f t="shared" si="14"/>
        <v>0</v>
      </c>
      <c r="S31" s="475">
        <f t="shared" si="28"/>
        <v>0</v>
      </c>
      <c r="T31" s="475">
        <f t="shared" si="28"/>
        <v>0</v>
      </c>
      <c r="U31" s="475">
        <f t="shared" si="28"/>
        <v>0</v>
      </c>
      <c r="V31" s="475">
        <f t="shared" si="2"/>
        <v>0</v>
      </c>
      <c r="W31" s="475">
        <f t="shared" si="29"/>
        <v>0</v>
      </c>
      <c r="X31" s="475">
        <f t="shared" si="29"/>
        <v>0</v>
      </c>
      <c r="Y31" s="475">
        <f t="shared" si="4"/>
        <v>0</v>
      </c>
      <c r="Z31" s="475">
        <f t="shared" si="30"/>
        <v>0</v>
      </c>
      <c r="AA31" s="475">
        <f t="shared" si="30"/>
        <v>0</v>
      </c>
      <c r="AB31" s="459"/>
      <c r="AC31" s="235">
        <f t="shared" si="32"/>
        <v>0</v>
      </c>
      <c r="AD31" s="235">
        <f t="shared" si="32"/>
        <v>0</v>
      </c>
      <c r="AE31" s="235">
        <f t="shared" si="32"/>
        <v>0</v>
      </c>
      <c r="AF31" s="237">
        <f>'КФО 4'!H55</f>
        <v>0</v>
      </c>
      <c r="AG31" s="237">
        <f>'КФО 4'!I55</f>
        <v>0</v>
      </c>
      <c r="AH31" s="237">
        <f>'КФО 4'!J55</f>
        <v>0</v>
      </c>
      <c r="AI31" s="237">
        <f>'КФО 4'!H80</f>
        <v>0</v>
      </c>
      <c r="AJ31" s="237">
        <f>'КФО 4'!I80</f>
        <v>0</v>
      </c>
      <c r="AK31" s="237">
        <f>'КФО 4'!J80</f>
        <v>0</v>
      </c>
      <c r="AL31" s="459"/>
      <c r="AM31" s="235">
        <f t="shared" si="33"/>
        <v>0</v>
      </c>
      <c r="AN31" s="235">
        <f t="shared" si="33"/>
        <v>0</v>
      </c>
      <c r="AO31" s="235">
        <f t="shared" si="33"/>
        <v>0</v>
      </c>
      <c r="AP31" s="237"/>
      <c r="AQ31" s="237"/>
      <c r="AR31" s="237"/>
      <c r="AS31" s="237"/>
      <c r="AT31" s="237"/>
      <c r="AU31" s="237"/>
    </row>
    <row r="32" spans="1:47" ht="23.45" customHeight="1">
      <c r="A32" s="1135" t="s">
        <v>396</v>
      </c>
      <c r="B32" s="1136"/>
      <c r="C32" s="1136"/>
      <c r="D32" s="1137"/>
      <c r="E32" s="236"/>
      <c r="F32" s="234" t="s">
        <v>318</v>
      </c>
      <c r="G32" s="235">
        <f t="shared" si="12"/>
        <v>0</v>
      </c>
      <c r="H32" s="279">
        <f t="shared" si="13"/>
        <v>0</v>
      </c>
      <c r="I32" s="237">
        <f>'КФО 4'!H59+'КФО 4'!H84</f>
        <v>0</v>
      </c>
      <c r="J32" s="237"/>
      <c r="K32" s="279">
        <f>'КФО 5'!H37</f>
        <v>0</v>
      </c>
      <c r="L32" s="279">
        <f>'КФО 6'!H29</f>
        <v>0</v>
      </c>
      <c r="M32" s="279">
        <f>КФО2!H29</f>
        <v>0</v>
      </c>
      <c r="N32" s="237"/>
      <c r="P32" s="472"/>
      <c r="Q32" s="473"/>
      <c r="R32" s="474">
        <f t="shared" si="14"/>
        <v>0</v>
      </c>
      <c r="S32" s="475">
        <f t="shared" si="28"/>
        <v>0</v>
      </c>
      <c r="T32" s="475">
        <f t="shared" si="28"/>
        <v>0</v>
      </c>
      <c r="U32" s="475">
        <f t="shared" si="28"/>
        <v>0</v>
      </c>
      <c r="V32" s="475">
        <f t="shared" si="2"/>
        <v>0</v>
      </c>
      <c r="W32" s="475">
        <f t="shared" si="29"/>
        <v>0</v>
      </c>
      <c r="X32" s="475">
        <f t="shared" si="29"/>
        <v>0</v>
      </c>
      <c r="Y32" s="475">
        <f t="shared" si="4"/>
        <v>0</v>
      </c>
      <c r="Z32" s="475">
        <f t="shared" si="30"/>
        <v>0</v>
      </c>
      <c r="AA32" s="475">
        <f t="shared" si="30"/>
        <v>0</v>
      </c>
      <c r="AB32" s="459"/>
      <c r="AC32" s="235">
        <f t="shared" si="32"/>
        <v>0</v>
      </c>
      <c r="AD32" s="235">
        <f t="shared" si="32"/>
        <v>0</v>
      </c>
      <c r="AE32" s="235">
        <f t="shared" si="32"/>
        <v>0</v>
      </c>
      <c r="AF32" s="237">
        <f>'КФО 4'!H59</f>
        <v>0</v>
      </c>
      <c r="AG32" s="237">
        <f>'КФО 4'!I59</f>
        <v>0</v>
      </c>
      <c r="AH32" s="237">
        <f>'КФО 4'!J59</f>
        <v>0</v>
      </c>
      <c r="AI32" s="237">
        <f>'КФО 4'!H84</f>
        <v>0</v>
      </c>
      <c r="AJ32" s="237">
        <f>'КФО 4'!I84</f>
        <v>0</v>
      </c>
      <c r="AK32" s="237">
        <f>'КФО 4'!J84</f>
        <v>0</v>
      </c>
      <c r="AL32" s="459"/>
      <c r="AM32" s="235">
        <f t="shared" si="33"/>
        <v>0</v>
      </c>
      <c r="AN32" s="235">
        <f t="shared" si="33"/>
        <v>0</v>
      </c>
      <c r="AO32" s="235">
        <f t="shared" si="33"/>
        <v>0</v>
      </c>
      <c r="AP32" s="237"/>
      <c r="AQ32" s="237"/>
      <c r="AR32" s="237"/>
      <c r="AS32" s="237"/>
      <c r="AT32" s="237"/>
      <c r="AU32" s="237"/>
    </row>
    <row r="33" spans="1:47" ht="23.45" customHeight="1">
      <c r="A33" s="1097" t="s">
        <v>10</v>
      </c>
      <c r="B33" s="1097"/>
      <c r="C33" s="1097"/>
      <c r="D33" s="1097"/>
      <c r="E33" s="236"/>
      <c r="F33" s="234" t="s">
        <v>318</v>
      </c>
      <c r="G33" s="235">
        <f t="shared" si="12"/>
        <v>0</v>
      </c>
      <c r="H33" s="279">
        <f t="shared" si="13"/>
        <v>0</v>
      </c>
      <c r="I33" s="237">
        <f>'КФО 4'!H88+'КФО 4'!H63</f>
        <v>0</v>
      </c>
      <c r="J33" s="237"/>
      <c r="K33" s="279">
        <f>'КФО 5'!H41</f>
        <v>0</v>
      </c>
      <c r="L33" s="279">
        <f>'КФО 6'!H30</f>
        <v>0</v>
      </c>
      <c r="M33" s="279">
        <f>КФО2!H30</f>
        <v>0</v>
      </c>
      <c r="N33" s="237"/>
      <c r="P33" s="472"/>
      <c r="Q33" s="473"/>
      <c r="R33" s="474">
        <f t="shared" si="14"/>
        <v>0</v>
      </c>
      <c r="S33" s="475">
        <f t="shared" si="28"/>
        <v>0</v>
      </c>
      <c r="T33" s="475">
        <f t="shared" si="28"/>
        <v>0</v>
      </c>
      <c r="U33" s="475">
        <f t="shared" si="28"/>
        <v>0</v>
      </c>
      <c r="V33" s="475">
        <f t="shared" si="2"/>
        <v>0</v>
      </c>
      <c r="W33" s="475">
        <f t="shared" si="29"/>
        <v>0</v>
      </c>
      <c r="X33" s="475">
        <f t="shared" si="29"/>
        <v>0</v>
      </c>
      <c r="Y33" s="475">
        <f t="shared" si="4"/>
        <v>0</v>
      </c>
      <c r="Z33" s="475">
        <f t="shared" si="30"/>
        <v>0</v>
      </c>
      <c r="AA33" s="475">
        <f t="shared" si="30"/>
        <v>0</v>
      </c>
      <c r="AB33" s="459"/>
      <c r="AC33" s="235">
        <f t="shared" si="32"/>
        <v>0</v>
      </c>
      <c r="AD33" s="235">
        <f t="shared" si="32"/>
        <v>0</v>
      </c>
      <c r="AE33" s="235">
        <f t="shared" si="32"/>
        <v>0</v>
      </c>
      <c r="AF33" s="237">
        <f>'КФО 4'!H63</f>
        <v>0</v>
      </c>
      <c r="AG33" s="237">
        <f>'КФО 4'!I63</f>
        <v>0</v>
      </c>
      <c r="AH33" s="237">
        <f>'КФО 4'!J63</f>
        <v>0</v>
      </c>
      <c r="AI33" s="237">
        <f>'КФО 4'!H88</f>
        <v>0</v>
      </c>
      <c r="AJ33" s="237">
        <f>'КФО 4'!I88</f>
        <v>0</v>
      </c>
      <c r="AK33" s="237">
        <f>'КФО 4'!J88</f>
        <v>0</v>
      </c>
      <c r="AL33" s="459"/>
      <c r="AM33" s="235">
        <f t="shared" si="33"/>
        <v>0</v>
      </c>
      <c r="AN33" s="235">
        <f t="shared" si="33"/>
        <v>0</v>
      </c>
      <c r="AO33" s="235">
        <f t="shared" si="33"/>
        <v>0</v>
      </c>
      <c r="AP33" s="237"/>
      <c r="AQ33" s="237"/>
      <c r="AR33" s="237"/>
      <c r="AS33" s="237"/>
      <c r="AT33" s="237"/>
      <c r="AU33" s="237"/>
    </row>
    <row r="34" spans="1:47" ht="57.6" customHeight="1">
      <c r="A34" s="1097" t="s">
        <v>319</v>
      </c>
      <c r="B34" s="1097"/>
      <c r="C34" s="1097"/>
      <c r="D34" s="1097"/>
      <c r="E34" s="236"/>
      <c r="F34" s="234" t="s">
        <v>318</v>
      </c>
      <c r="G34" s="235">
        <f t="shared" si="12"/>
        <v>0</v>
      </c>
      <c r="H34" s="279">
        <f t="shared" si="13"/>
        <v>0</v>
      </c>
      <c r="I34" s="237">
        <f>'КФО 4'!H67+'КФО 4'!H92</f>
        <v>0</v>
      </c>
      <c r="J34" s="237"/>
      <c r="K34" s="279">
        <f>'КФО 5'!H45</f>
        <v>0</v>
      </c>
      <c r="L34" s="279">
        <f>'КФО 6'!H31</f>
        <v>0</v>
      </c>
      <c r="M34" s="279">
        <f>КФО2!H31</f>
        <v>0</v>
      </c>
      <c r="N34" s="237"/>
      <c r="P34" s="472"/>
      <c r="Q34" s="473"/>
      <c r="R34" s="474">
        <f t="shared" si="14"/>
        <v>0</v>
      </c>
      <c r="S34" s="475">
        <f t="shared" si="28"/>
        <v>0</v>
      </c>
      <c r="T34" s="475">
        <f t="shared" si="28"/>
        <v>0</v>
      </c>
      <c r="U34" s="475">
        <f t="shared" si="28"/>
        <v>0</v>
      </c>
      <c r="V34" s="475">
        <f t="shared" si="2"/>
        <v>0</v>
      </c>
      <c r="W34" s="475">
        <f t="shared" si="29"/>
        <v>0</v>
      </c>
      <c r="X34" s="475">
        <f t="shared" si="29"/>
        <v>0</v>
      </c>
      <c r="Y34" s="475">
        <f t="shared" si="4"/>
        <v>0</v>
      </c>
      <c r="Z34" s="475">
        <f t="shared" si="30"/>
        <v>0</v>
      </c>
      <c r="AA34" s="475">
        <f t="shared" si="30"/>
        <v>0</v>
      </c>
      <c r="AB34" s="459"/>
      <c r="AC34" s="235">
        <f t="shared" si="32"/>
        <v>0</v>
      </c>
      <c r="AD34" s="235">
        <f t="shared" si="32"/>
        <v>0</v>
      </c>
      <c r="AE34" s="235">
        <f t="shared" si="32"/>
        <v>0</v>
      </c>
      <c r="AF34" s="237">
        <f>'КФО 4'!H67</f>
        <v>0</v>
      </c>
      <c r="AG34" s="237">
        <f>'КФО 4'!I67</f>
        <v>0</v>
      </c>
      <c r="AH34" s="237">
        <f>'КФО 4'!J67</f>
        <v>0</v>
      </c>
      <c r="AI34" s="237">
        <f>'КФО 4'!H92</f>
        <v>0</v>
      </c>
      <c r="AJ34" s="237">
        <f>'КФО 4'!I92</f>
        <v>0</v>
      </c>
      <c r="AK34" s="237">
        <f>'КФО 4'!J92</f>
        <v>0</v>
      </c>
      <c r="AL34" s="459"/>
      <c r="AM34" s="235">
        <f t="shared" si="33"/>
        <v>0</v>
      </c>
      <c r="AN34" s="235">
        <f t="shared" si="33"/>
        <v>0</v>
      </c>
      <c r="AO34" s="235">
        <f t="shared" si="33"/>
        <v>0</v>
      </c>
      <c r="AP34" s="237"/>
      <c r="AQ34" s="237"/>
      <c r="AR34" s="237"/>
      <c r="AS34" s="237"/>
      <c r="AT34" s="237"/>
      <c r="AU34" s="237"/>
    </row>
    <row r="35" spans="1:47" ht="37.9" customHeight="1">
      <c r="A35" s="1097" t="s">
        <v>320</v>
      </c>
      <c r="B35" s="1097"/>
      <c r="C35" s="1097"/>
      <c r="D35" s="1097"/>
      <c r="E35" s="236"/>
      <c r="F35" s="234" t="s">
        <v>318</v>
      </c>
      <c r="G35" s="235">
        <f t="shared" si="12"/>
        <v>0</v>
      </c>
      <c r="H35" s="279">
        <f t="shared" si="13"/>
        <v>0</v>
      </c>
      <c r="I35" s="237">
        <f>'КФО 4'!H96+'КФО 4'!H71</f>
        <v>0</v>
      </c>
      <c r="J35" s="237"/>
      <c r="K35" s="279">
        <f>'КФО 5'!H49</f>
        <v>0</v>
      </c>
      <c r="L35" s="279">
        <f>'КФО 6'!H32</f>
        <v>0</v>
      </c>
      <c r="M35" s="279">
        <f>КФО2!H32</f>
        <v>0</v>
      </c>
      <c r="N35" s="237"/>
      <c r="P35" s="472"/>
      <c r="Q35" s="473"/>
      <c r="R35" s="474">
        <f t="shared" si="14"/>
        <v>0</v>
      </c>
      <c r="S35" s="475">
        <f t="shared" si="28"/>
        <v>0</v>
      </c>
      <c r="T35" s="475">
        <f t="shared" si="28"/>
        <v>0</v>
      </c>
      <c r="U35" s="475">
        <f t="shared" si="28"/>
        <v>0</v>
      </c>
      <c r="V35" s="475">
        <f t="shared" si="2"/>
        <v>0</v>
      </c>
      <c r="W35" s="475">
        <f t="shared" si="29"/>
        <v>0</v>
      </c>
      <c r="X35" s="475">
        <f t="shared" si="29"/>
        <v>0</v>
      </c>
      <c r="Y35" s="475">
        <f t="shared" si="4"/>
        <v>0</v>
      </c>
      <c r="Z35" s="475">
        <f t="shared" si="30"/>
        <v>0</v>
      </c>
      <c r="AA35" s="475">
        <f t="shared" si="30"/>
        <v>0</v>
      </c>
      <c r="AB35" s="459"/>
      <c r="AC35" s="235">
        <f t="shared" si="32"/>
        <v>0</v>
      </c>
      <c r="AD35" s="235">
        <f t="shared" si="32"/>
        <v>0</v>
      </c>
      <c r="AE35" s="235">
        <f t="shared" si="32"/>
        <v>0</v>
      </c>
      <c r="AF35" s="237">
        <f>'КФО 4'!H71</f>
        <v>0</v>
      </c>
      <c r="AG35" s="237">
        <f>'КФО 4'!I71</f>
        <v>0</v>
      </c>
      <c r="AH35" s="237">
        <f>'КФО 4'!J71</f>
        <v>0</v>
      </c>
      <c r="AI35" s="237">
        <f>'КФО 4'!H96</f>
        <v>0</v>
      </c>
      <c r="AJ35" s="237">
        <f>'КФО 4'!I96</f>
        <v>0</v>
      </c>
      <c r="AK35" s="237">
        <f>'КФО 4'!J96</f>
        <v>0</v>
      </c>
      <c r="AL35" s="459"/>
      <c r="AM35" s="235">
        <f t="shared" si="33"/>
        <v>0</v>
      </c>
      <c r="AN35" s="235">
        <f t="shared" si="33"/>
        <v>0</v>
      </c>
      <c r="AO35" s="235">
        <f t="shared" si="33"/>
        <v>0</v>
      </c>
      <c r="AP35" s="237"/>
      <c r="AQ35" s="237"/>
      <c r="AR35" s="237"/>
      <c r="AS35" s="237"/>
      <c r="AT35" s="237"/>
      <c r="AU35" s="237"/>
    </row>
    <row r="36" spans="1:47" ht="39.6" customHeight="1">
      <c r="A36" s="1097" t="s">
        <v>397</v>
      </c>
      <c r="B36" s="1097"/>
      <c r="C36" s="1097"/>
      <c r="D36" s="1097"/>
      <c r="E36" s="236"/>
      <c r="F36" s="234" t="s">
        <v>318</v>
      </c>
      <c r="G36" s="235">
        <f t="shared" si="12"/>
        <v>0</v>
      </c>
      <c r="H36" s="279">
        <f t="shared" si="13"/>
        <v>0</v>
      </c>
      <c r="I36" s="237">
        <f>'КФО 4'!H75+'КФО 4'!H101</f>
        <v>0</v>
      </c>
      <c r="J36" s="237"/>
      <c r="K36" s="279">
        <f>'КФО 5'!H53</f>
        <v>0</v>
      </c>
      <c r="L36" s="279">
        <f>'КФО 6'!H33</f>
        <v>0</v>
      </c>
      <c r="M36" s="279">
        <f>КФО2!H33</f>
        <v>0</v>
      </c>
      <c r="N36" s="237"/>
      <c r="P36" s="472"/>
      <c r="Q36" s="473"/>
      <c r="R36" s="474">
        <f t="shared" si="14"/>
        <v>0</v>
      </c>
      <c r="S36" s="475">
        <f t="shared" si="28"/>
        <v>0</v>
      </c>
      <c r="T36" s="475">
        <f t="shared" si="28"/>
        <v>0</v>
      </c>
      <c r="U36" s="475">
        <f t="shared" si="28"/>
        <v>0</v>
      </c>
      <c r="V36" s="475">
        <f t="shared" si="2"/>
        <v>0</v>
      </c>
      <c r="W36" s="475">
        <f t="shared" si="29"/>
        <v>0</v>
      </c>
      <c r="X36" s="475">
        <f t="shared" si="29"/>
        <v>0</v>
      </c>
      <c r="Y36" s="475">
        <f t="shared" si="4"/>
        <v>0</v>
      </c>
      <c r="Z36" s="475">
        <f t="shared" si="30"/>
        <v>0</v>
      </c>
      <c r="AA36" s="475">
        <f t="shared" si="30"/>
        <v>0</v>
      </c>
      <c r="AB36" s="459"/>
      <c r="AC36" s="235">
        <f t="shared" si="32"/>
        <v>0</v>
      </c>
      <c r="AD36" s="235">
        <f t="shared" si="32"/>
        <v>0</v>
      </c>
      <c r="AE36" s="235">
        <f t="shared" si="32"/>
        <v>0</v>
      </c>
      <c r="AF36" s="237">
        <f>'КФО 4'!H75</f>
        <v>0</v>
      </c>
      <c r="AG36" s="237">
        <f>'КФО 4'!I75</f>
        <v>0</v>
      </c>
      <c r="AH36" s="237">
        <f>'КФО 4'!J75</f>
        <v>0</v>
      </c>
      <c r="AI36" s="237">
        <f>'КФО 4'!H101</f>
        <v>0</v>
      </c>
      <c r="AJ36" s="237">
        <f>'КФО 4'!I101</f>
        <v>0</v>
      </c>
      <c r="AK36" s="237">
        <f>'КФО 4'!J101</f>
        <v>0</v>
      </c>
      <c r="AL36" s="459"/>
      <c r="AM36" s="235">
        <f t="shared" si="33"/>
        <v>0</v>
      </c>
      <c r="AN36" s="235">
        <f t="shared" si="33"/>
        <v>0</v>
      </c>
      <c r="AO36" s="235">
        <f t="shared" si="33"/>
        <v>0</v>
      </c>
      <c r="AP36" s="237"/>
      <c r="AQ36" s="237"/>
      <c r="AR36" s="237"/>
      <c r="AS36" s="237"/>
      <c r="AT36" s="237"/>
      <c r="AU36" s="237"/>
    </row>
    <row r="37" spans="1:47" ht="20.45" customHeight="1">
      <c r="A37" s="1097" t="s">
        <v>324</v>
      </c>
      <c r="B37" s="1097"/>
      <c r="C37" s="1097"/>
      <c r="D37" s="1097"/>
      <c r="E37" s="236"/>
      <c r="F37" s="234" t="str">
        <f>'[2]Таблица  2'!D35</f>
        <v>113</v>
      </c>
      <c r="G37" s="235">
        <f>H37+K37+L37+M37</f>
        <v>0</v>
      </c>
      <c r="H37" s="279">
        <f>J37+I37</f>
        <v>0</v>
      </c>
      <c r="I37" s="237">
        <f>'КФО 4'!H110</f>
        <v>0</v>
      </c>
      <c r="J37" s="237"/>
      <c r="K37" s="279">
        <f>'КФО 5'!H61</f>
        <v>0</v>
      </c>
      <c r="L37" s="279">
        <f>'КФО 6'!H40</f>
        <v>0</v>
      </c>
      <c r="M37" s="279">
        <f>КФО2!H41</f>
        <v>0</v>
      </c>
      <c r="N37" s="237"/>
      <c r="P37" s="472"/>
      <c r="Q37" s="473"/>
      <c r="R37" s="474">
        <f t="shared" si="14"/>
        <v>0</v>
      </c>
      <c r="S37" s="475">
        <f t="shared" si="28"/>
        <v>0</v>
      </c>
      <c r="T37" s="475">
        <f t="shared" si="28"/>
        <v>0</v>
      </c>
      <c r="U37" s="475">
        <f t="shared" si="28"/>
        <v>0</v>
      </c>
      <c r="V37" s="475">
        <f t="shared" si="2"/>
        <v>0</v>
      </c>
      <c r="W37" s="475">
        <f t="shared" si="29"/>
        <v>0</v>
      </c>
      <c r="X37" s="475">
        <f t="shared" si="29"/>
        <v>0</v>
      </c>
      <c r="Y37" s="475">
        <f t="shared" si="4"/>
        <v>0</v>
      </c>
      <c r="Z37" s="475">
        <f t="shared" si="30"/>
        <v>0</v>
      </c>
      <c r="AA37" s="475">
        <f t="shared" si="30"/>
        <v>0</v>
      </c>
      <c r="AB37" s="459"/>
      <c r="AC37" s="235">
        <f t="shared" si="32"/>
        <v>0</v>
      </c>
      <c r="AD37" s="235">
        <f t="shared" si="32"/>
        <v>0</v>
      </c>
      <c r="AE37" s="235">
        <f t="shared" si="32"/>
        <v>0</v>
      </c>
      <c r="AF37" s="237">
        <f>'КФО 4'!H110</f>
        <v>0</v>
      </c>
      <c r="AG37" s="237">
        <f>'КФО 4'!I110</f>
        <v>0</v>
      </c>
      <c r="AH37" s="237">
        <f>'КФО 4'!J110</f>
        <v>0</v>
      </c>
      <c r="AI37" s="237"/>
      <c r="AJ37" s="237"/>
      <c r="AK37" s="237"/>
      <c r="AL37" s="459"/>
      <c r="AM37" s="235">
        <f t="shared" si="33"/>
        <v>0</v>
      </c>
      <c r="AN37" s="235">
        <f t="shared" si="33"/>
        <v>0</v>
      </c>
      <c r="AO37" s="235">
        <f t="shared" si="33"/>
        <v>0</v>
      </c>
      <c r="AP37" s="237"/>
      <c r="AQ37" s="237"/>
      <c r="AR37" s="237"/>
      <c r="AS37" s="237"/>
      <c r="AT37" s="237"/>
      <c r="AU37" s="237"/>
    </row>
    <row r="38" spans="1:47" ht="39.6" customHeight="1">
      <c r="A38" s="1135" t="s">
        <v>491</v>
      </c>
      <c r="B38" s="1136"/>
      <c r="C38" s="1136"/>
      <c r="D38" s="1137"/>
      <c r="E38" s="236"/>
      <c r="F38" s="234" t="s">
        <v>492</v>
      </c>
      <c r="G38" s="235">
        <f>H38+K38+L38+M38</f>
        <v>0</v>
      </c>
      <c r="H38" s="279">
        <f>J38+I38</f>
        <v>0</v>
      </c>
      <c r="I38" s="237">
        <f>'КФО 4'!H124</f>
        <v>0</v>
      </c>
      <c r="J38" s="237">
        <f>'КФО 4'!H130</f>
        <v>0</v>
      </c>
      <c r="K38" s="279"/>
      <c r="L38" s="279"/>
      <c r="M38" s="279"/>
      <c r="N38" s="279"/>
      <c r="P38" s="472"/>
      <c r="Q38" s="473"/>
      <c r="R38" s="474">
        <f t="shared" si="14"/>
        <v>0</v>
      </c>
      <c r="S38" s="475">
        <f t="shared" si="28"/>
        <v>0</v>
      </c>
      <c r="T38" s="475">
        <f t="shared" si="28"/>
        <v>0</v>
      </c>
      <c r="U38" s="475">
        <f t="shared" si="28"/>
        <v>0</v>
      </c>
      <c r="V38" s="475">
        <f t="shared" si="2"/>
        <v>0</v>
      </c>
      <c r="W38" s="475">
        <f t="shared" si="29"/>
        <v>0</v>
      </c>
      <c r="X38" s="475">
        <f t="shared" si="29"/>
        <v>0</v>
      </c>
      <c r="Y38" s="475">
        <f t="shared" si="4"/>
        <v>0</v>
      </c>
      <c r="Z38" s="475">
        <f t="shared" si="30"/>
        <v>0</v>
      </c>
      <c r="AA38" s="475">
        <f t="shared" si="30"/>
        <v>0</v>
      </c>
      <c r="AB38" s="459"/>
      <c r="AC38" s="235">
        <f t="shared" si="32"/>
        <v>0</v>
      </c>
      <c r="AD38" s="235">
        <f t="shared" si="32"/>
        <v>0</v>
      </c>
      <c r="AE38" s="235">
        <f t="shared" si="32"/>
        <v>0</v>
      </c>
      <c r="AF38" s="237">
        <f>'КФО 4'!H124</f>
        <v>0</v>
      </c>
      <c r="AG38" s="237">
        <f>'КФО 4'!I124</f>
        <v>0</v>
      </c>
      <c r="AH38" s="237">
        <f>'КФО 4'!J124</f>
        <v>0</v>
      </c>
      <c r="AI38" s="237"/>
      <c r="AJ38" s="237"/>
      <c r="AK38" s="237"/>
      <c r="AL38" s="459"/>
      <c r="AM38" s="235">
        <f t="shared" si="33"/>
        <v>0</v>
      </c>
      <c r="AN38" s="235">
        <f t="shared" si="33"/>
        <v>0</v>
      </c>
      <c r="AO38" s="235">
        <f t="shared" si="33"/>
        <v>0</v>
      </c>
      <c r="AP38" s="237">
        <f>'КФО 4'!H130</f>
        <v>0</v>
      </c>
      <c r="AQ38" s="237">
        <f>'КФО 4'!I130</f>
        <v>0</v>
      </c>
      <c r="AR38" s="237">
        <f>'КФО 4'!J130</f>
        <v>0</v>
      </c>
      <c r="AS38" s="237">
        <f>'КФО 4'!H130</f>
        <v>0</v>
      </c>
      <c r="AT38" s="237">
        <f>'КФО 4'!I130</f>
        <v>0</v>
      </c>
      <c r="AU38" s="237">
        <f>'КФО 4'!J130</f>
        <v>0</v>
      </c>
    </row>
    <row r="39" spans="1:47" ht="44.45" customHeight="1">
      <c r="A39" s="1097" t="s">
        <v>398</v>
      </c>
      <c r="B39" s="1097"/>
      <c r="C39" s="1097"/>
      <c r="D39" s="1097"/>
      <c r="E39" s="236"/>
      <c r="F39" s="234" t="s">
        <v>490</v>
      </c>
      <c r="G39" s="235">
        <f t="shared" si="12"/>
        <v>0</v>
      </c>
      <c r="H39" s="279">
        <f t="shared" si="13"/>
        <v>0</v>
      </c>
      <c r="I39" s="237">
        <f>'КФО 4'!H138</f>
        <v>0</v>
      </c>
      <c r="J39" s="237"/>
      <c r="K39" s="279">
        <f>'КФО 5'!H85</f>
        <v>0</v>
      </c>
      <c r="L39" s="279">
        <f>'КФО 6'!H46</f>
        <v>0</v>
      </c>
      <c r="M39" s="279">
        <f>КФО2!H61</f>
        <v>0</v>
      </c>
      <c r="N39" s="237"/>
      <c r="P39" s="472"/>
      <c r="Q39" s="473"/>
      <c r="R39" s="474">
        <f t="shared" si="14"/>
        <v>0</v>
      </c>
      <c r="S39" s="475">
        <f t="shared" si="28"/>
        <v>0</v>
      </c>
      <c r="T39" s="475">
        <f t="shared" si="28"/>
        <v>0</v>
      </c>
      <c r="U39" s="475">
        <f t="shared" si="28"/>
        <v>0</v>
      </c>
      <c r="V39" s="475">
        <f t="shared" si="2"/>
        <v>0</v>
      </c>
      <c r="W39" s="475">
        <f t="shared" si="29"/>
        <v>0</v>
      </c>
      <c r="X39" s="475">
        <f t="shared" si="29"/>
        <v>0</v>
      </c>
      <c r="Y39" s="475">
        <f t="shared" si="4"/>
        <v>0</v>
      </c>
      <c r="Z39" s="475">
        <f t="shared" si="30"/>
        <v>0</v>
      </c>
      <c r="AA39" s="475">
        <f t="shared" si="30"/>
        <v>0</v>
      </c>
      <c r="AB39" s="459"/>
      <c r="AC39" s="235">
        <f t="shared" si="32"/>
        <v>0</v>
      </c>
      <c r="AD39" s="235">
        <f t="shared" si="32"/>
        <v>0</v>
      </c>
      <c r="AE39" s="235">
        <f t="shared" si="32"/>
        <v>0</v>
      </c>
      <c r="AF39" s="237">
        <f>'КФО 4'!H138</f>
        <v>0</v>
      </c>
      <c r="AG39" s="237">
        <f>'КФО 4'!I138</f>
        <v>0</v>
      </c>
      <c r="AH39" s="237">
        <f>'КФО 4'!J138</f>
        <v>0</v>
      </c>
      <c r="AI39" s="237"/>
      <c r="AJ39" s="237"/>
      <c r="AK39" s="237"/>
      <c r="AL39" s="459"/>
      <c r="AM39" s="235">
        <f t="shared" si="33"/>
        <v>0</v>
      </c>
      <c r="AN39" s="235">
        <f t="shared" si="33"/>
        <v>0</v>
      </c>
      <c r="AO39" s="235">
        <f t="shared" si="33"/>
        <v>0</v>
      </c>
      <c r="AP39" s="237"/>
      <c r="AQ39" s="237"/>
      <c r="AR39" s="237"/>
      <c r="AS39" s="237"/>
      <c r="AT39" s="237"/>
      <c r="AU39" s="237"/>
    </row>
    <row r="40" spans="1:47" ht="23.45" customHeight="1">
      <c r="A40" s="1130" t="s">
        <v>321</v>
      </c>
      <c r="B40" s="1130"/>
      <c r="C40" s="1130"/>
      <c r="D40" s="1130"/>
      <c r="E40" s="247">
        <v>230</v>
      </c>
      <c r="F40" s="234"/>
      <c r="G40" s="235">
        <f t="shared" si="12"/>
        <v>0</v>
      </c>
      <c r="H40" s="250">
        <f t="shared" si="13"/>
        <v>0</v>
      </c>
      <c r="I40" s="248"/>
      <c r="J40" s="248"/>
      <c r="K40" s="250"/>
      <c r="L40" s="250"/>
      <c r="M40" s="250"/>
      <c r="N40" s="248"/>
      <c r="P40" s="472"/>
      <c r="Q40" s="473"/>
      <c r="R40" s="474">
        <f t="shared" si="14"/>
        <v>0</v>
      </c>
      <c r="S40" s="475">
        <f t="shared" si="28"/>
        <v>0</v>
      </c>
      <c r="T40" s="475">
        <f t="shared" si="28"/>
        <v>0</v>
      </c>
      <c r="U40" s="475">
        <f t="shared" si="28"/>
        <v>0</v>
      </c>
      <c r="V40" s="475">
        <f t="shared" si="2"/>
        <v>0</v>
      </c>
      <c r="W40" s="475">
        <f t="shared" si="29"/>
        <v>0</v>
      </c>
      <c r="X40" s="475">
        <f t="shared" si="29"/>
        <v>0</v>
      </c>
      <c r="Y40" s="475">
        <f t="shared" si="4"/>
        <v>0</v>
      </c>
      <c r="Z40" s="475">
        <f t="shared" si="30"/>
        <v>0</v>
      </c>
      <c r="AA40" s="475">
        <f t="shared" si="30"/>
        <v>0</v>
      </c>
      <c r="AB40" s="459"/>
      <c r="AC40" s="235">
        <f t="shared" si="32"/>
        <v>0</v>
      </c>
      <c r="AD40" s="235">
        <f t="shared" si="32"/>
        <v>0</v>
      </c>
      <c r="AE40" s="235">
        <f t="shared" si="32"/>
        <v>0</v>
      </c>
      <c r="AF40" s="248"/>
      <c r="AG40" s="248"/>
      <c r="AH40" s="248"/>
      <c r="AI40" s="248"/>
      <c r="AJ40" s="248"/>
      <c r="AK40" s="248"/>
      <c r="AL40" s="459"/>
      <c r="AM40" s="235">
        <f t="shared" si="33"/>
        <v>0</v>
      </c>
      <c r="AN40" s="235">
        <f t="shared" si="33"/>
        <v>0</v>
      </c>
      <c r="AO40" s="235">
        <f t="shared" si="33"/>
        <v>0</v>
      </c>
      <c r="AP40" s="248"/>
      <c r="AQ40" s="248"/>
      <c r="AR40" s="248"/>
      <c r="AS40" s="248"/>
      <c r="AT40" s="248"/>
      <c r="AU40" s="248"/>
    </row>
    <row r="41" spans="1:47" ht="23.45" customHeight="1">
      <c r="A41" s="1130" t="s">
        <v>322</v>
      </c>
      <c r="B41" s="1130"/>
      <c r="C41" s="1130"/>
      <c r="D41" s="1130"/>
      <c r="E41" s="247">
        <v>240</v>
      </c>
      <c r="F41" s="234"/>
      <c r="G41" s="235">
        <f t="shared" si="12"/>
        <v>0</v>
      </c>
      <c r="H41" s="250">
        <f t="shared" si="13"/>
        <v>0</v>
      </c>
      <c r="I41" s="248"/>
      <c r="J41" s="248"/>
      <c r="K41" s="250"/>
      <c r="L41" s="250"/>
      <c r="M41" s="250"/>
      <c r="N41" s="248"/>
      <c r="P41" s="472"/>
      <c r="Q41" s="473"/>
      <c r="R41" s="474">
        <f t="shared" si="14"/>
        <v>0</v>
      </c>
      <c r="S41" s="475">
        <f t="shared" ref="S41:U56" si="39">V41+Y41</f>
        <v>0</v>
      </c>
      <c r="T41" s="475">
        <f t="shared" si="39"/>
        <v>0</v>
      </c>
      <c r="U41" s="475">
        <f t="shared" si="39"/>
        <v>0</v>
      </c>
      <c r="V41" s="475">
        <f t="shared" ref="V41:V78" si="40">AF41+AP41</f>
        <v>0</v>
      </c>
      <c r="W41" s="475">
        <f t="shared" ref="W41:X56" si="41">AG41+AQ41</f>
        <v>0</v>
      </c>
      <c r="X41" s="475">
        <f t="shared" si="41"/>
        <v>0</v>
      </c>
      <c r="Y41" s="475">
        <f t="shared" ref="Y41:Y78" si="42">AI41+AS41</f>
        <v>0</v>
      </c>
      <c r="Z41" s="475">
        <f t="shared" ref="Z41:AA56" si="43">AJ41+AT41</f>
        <v>0</v>
      </c>
      <c r="AA41" s="475">
        <f t="shared" si="43"/>
        <v>0</v>
      </c>
      <c r="AB41" s="459"/>
      <c r="AC41" s="235">
        <f t="shared" si="32"/>
        <v>0</v>
      </c>
      <c r="AD41" s="235">
        <f t="shared" si="32"/>
        <v>0</v>
      </c>
      <c r="AE41" s="235">
        <f t="shared" si="32"/>
        <v>0</v>
      </c>
      <c r="AF41" s="248"/>
      <c r="AG41" s="248"/>
      <c r="AH41" s="248"/>
      <c r="AI41" s="248"/>
      <c r="AJ41" s="248"/>
      <c r="AK41" s="248"/>
      <c r="AL41" s="459"/>
      <c r="AM41" s="235">
        <f t="shared" si="33"/>
        <v>0</v>
      </c>
      <c r="AN41" s="235">
        <f t="shared" si="33"/>
        <v>0</v>
      </c>
      <c r="AO41" s="235">
        <f t="shared" si="33"/>
        <v>0</v>
      </c>
      <c r="AP41" s="248"/>
      <c r="AQ41" s="248"/>
      <c r="AR41" s="248"/>
      <c r="AS41" s="248"/>
      <c r="AT41" s="248"/>
      <c r="AU41" s="248"/>
    </row>
    <row r="42" spans="1:47" ht="39.6" customHeight="1">
      <c r="A42" s="1130" t="s">
        <v>323</v>
      </c>
      <c r="B42" s="1130"/>
      <c r="C42" s="1130"/>
      <c r="D42" s="1130"/>
      <c r="E42" s="247">
        <v>250</v>
      </c>
      <c r="F42" s="234"/>
      <c r="G42" s="235">
        <f t="shared" si="12"/>
        <v>224022</v>
      </c>
      <c r="H42" s="250">
        <f>H43+H44+H45+H46</f>
        <v>224022</v>
      </c>
      <c r="I42" s="250">
        <f t="shared" ref="I42:N42" si="44">I43+I44+I45+I46</f>
        <v>224022</v>
      </c>
      <c r="J42" s="250">
        <f t="shared" si="44"/>
        <v>0</v>
      </c>
      <c r="K42" s="250">
        <f t="shared" si="44"/>
        <v>0</v>
      </c>
      <c r="L42" s="250">
        <f t="shared" si="44"/>
        <v>0</v>
      </c>
      <c r="M42" s="250">
        <f t="shared" si="44"/>
        <v>0</v>
      </c>
      <c r="N42" s="250">
        <f t="shared" si="44"/>
        <v>0</v>
      </c>
      <c r="P42" s="472"/>
      <c r="Q42" s="473"/>
      <c r="R42" s="474">
        <f t="shared" si="14"/>
        <v>0</v>
      </c>
      <c r="S42" s="475">
        <f t="shared" si="39"/>
        <v>224022</v>
      </c>
      <c r="T42" s="475">
        <f t="shared" si="39"/>
        <v>224022</v>
      </c>
      <c r="U42" s="475">
        <f t="shared" si="39"/>
        <v>224022</v>
      </c>
      <c r="V42" s="475">
        <f t="shared" si="40"/>
        <v>224022</v>
      </c>
      <c r="W42" s="475">
        <f t="shared" si="41"/>
        <v>224022</v>
      </c>
      <c r="X42" s="475">
        <f t="shared" si="41"/>
        <v>224022</v>
      </c>
      <c r="Y42" s="475">
        <f t="shared" si="42"/>
        <v>0</v>
      </c>
      <c r="Z42" s="475">
        <f t="shared" si="43"/>
        <v>0</v>
      </c>
      <c r="AA42" s="475">
        <f t="shared" si="43"/>
        <v>0</v>
      </c>
      <c r="AB42" s="459"/>
      <c r="AC42" s="235">
        <f t="shared" ref="AC42:AE57" si="45">AF42+AI42</f>
        <v>224022</v>
      </c>
      <c r="AD42" s="235">
        <f t="shared" si="45"/>
        <v>224022</v>
      </c>
      <c r="AE42" s="235">
        <f t="shared" si="45"/>
        <v>224022</v>
      </c>
      <c r="AF42" s="250">
        <f t="shared" ref="AF42:AK42" si="46">AF43+AF44+AF45+AF46</f>
        <v>224022</v>
      </c>
      <c r="AG42" s="250">
        <f t="shared" si="46"/>
        <v>224022</v>
      </c>
      <c r="AH42" s="250">
        <f t="shared" si="46"/>
        <v>224022</v>
      </c>
      <c r="AI42" s="250">
        <f t="shared" si="46"/>
        <v>0</v>
      </c>
      <c r="AJ42" s="250">
        <f t="shared" si="46"/>
        <v>0</v>
      </c>
      <c r="AK42" s="250">
        <f t="shared" si="46"/>
        <v>0</v>
      </c>
      <c r="AL42" s="459"/>
      <c r="AM42" s="235">
        <f t="shared" ref="AM42:AO57" si="47">AP42+AS42</f>
        <v>0</v>
      </c>
      <c r="AN42" s="235">
        <f t="shared" si="47"/>
        <v>0</v>
      </c>
      <c r="AO42" s="235">
        <f t="shared" si="47"/>
        <v>0</v>
      </c>
      <c r="AP42" s="250">
        <f t="shared" ref="AP42:AU42" si="48">AP43+AP44+AP45+AP46</f>
        <v>0</v>
      </c>
      <c r="AQ42" s="250">
        <f t="shared" si="48"/>
        <v>0</v>
      </c>
      <c r="AR42" s="250">
        <f t="shared" si="48"/>
        <v>0</v>
      </c>
      <c r="AS42" s="250">
        <f t="shared" si="48"/>
        <v>0</v>
      </c>
      <c r="AT42" s="250">
        <f t="shared" si="48"/>
        <v>0</v>
      </c>
      <c r="AU42" s="250">
        <f t="shared" si="48"/>
        <v>0</v>
      </c>
    </row>
    <row r="43" spans="1:47" ht="71.45" customHeight="1">
      <c r="A43" s="1097" t="s">
        <v>399</v>
      </c>
      <c r="B43" s="1097"/>
      <c r="C43" s="1097"/>
      <c r="D43" s="1097"/>
      <c r="E43" s="236"/>
      <c r="F43" s="234" t="str">
        <f>'[2]Таблица  2'!D37</f>
        <v>831</v>
      </c>
      <c r="G43" s="235">
        <f t="shared" si="12"/>
        <v>0</v>
      </c>
      <c r="H43" s="279">
        <f t="shared" si="13"/>
        <v>0</v>
      </c>
      <c r="I43" s="237">
        <f>'КФО 4'!H145</f>
        <v>0</v>
      </c>
      <c r="J43" s="237"/>
      <c r="K43" s="279">
        <f>'КФО 5'!H92</f>
        <v>0</v>
      </c>
      <c r="L43" s="279">
        <f>'КФО 6'!H52</f>
        <v>0</v>
      </c>
      <c r="M43" s="279">
        <f>КФО2!H68</f>
        <v>0</v>
      </c>
      <c r="N43" s="237"/>
      <c r="P43" s="472"/>
      <c r="Q43" s="473"/>
      <c r="R43" s="474">
        <f t="shared" si="14"/>
        <v>0</v>
      </c>
      <c r="S43" s="475">
        <f t="shared" si="39"/>
        <v>0</v>
      </c>
      <c r="T43" s="475">
        <f t="shared" si="39"/>
        <v>0</v>
      </c>
      <c r="U43" s="475">
        <f t="shared" si="39"/>
        <v>0</v>
      </c>
      <c r="V43" s="475">
        <f t="shared" si="40"/>
        <v>0</v>
      </c>
      <c r="W43" s="475">
        <f t="shared" si="41"/>
        <v>0</v>
      </c>
      <c r="X43" s="475">
        <f t="shared" si="41"/>
        <v>0</v>
      </c>
      <c r="Y43" s="475">
        <f t="shared" si="42"/>
        <v>0</v>
      </c>
      <c r="Z43" s="475">
        <f t="shared" si="43"/>
        <v>0</v>
      </c>
      <c r="AA43" s="475">
        <f t="shared" si="43"/>
        <v>0</v>
      </c>
      <c r="AB43" s="459"/>
      <c r="AC43" s="235">
        <f t="shared" si="45"/>
        <v>0</v>
      </c>
      <c r="AD43" s="235">
        <f t="shared" si="45"/>
        <v>0</v>
      </c>
      <c r="AE43" s="235">
        <f t="shared" si="45"/>
        <v>0</v>
      </c>
      <c r="AF43" s="237">
        <f>'КФО 4'!H145</f>
        <v>0</v>
      </c>
      <c r="AG43" s="237">
        <f>'КФО 4'!I145</f>
        <v>0</v>
      </c>
      <c r="AH43" s="237">
        <f>'КФО 4'!J145</f>
        <v>0</v>
      </c>
      <c r="AI43" s="237">
        <f>'КФО 4'!H145</f>
        <v>0</v>
      </c>
      <c r="AJ43" s="237">
        <f>'КФО 4'!I145</f>
        <v>0</v>
      </c>
      <c r="AK43" s="237">
        <f>'КФО 4'!J145</f>
        <v>0</v>
      </c>
      <c r="AL43" s="459"/>
      <c r="AM43" s="235">
        <f t="shared" si="47"/>
        <v>0</v>
      </c>
      <c r="AN43" s="235">
        <f t="shared" si="47"/>
        <v>0</v>
      </c>
      <c r="AO43" s="235">
        <f t="shared" si="47"/>
        <v>0</v>
      </c>
      <c r="AP43" s="237"/>
      <c r="AQ43" s="237"/>
      <c r="AR43" s="237"/>
      <c r="AS43" s="237"/>
      <c r="AT43" s="237"/>
      <c r="AU43" s="237"/>
    </row>
    <row r="44" spans="1:47" s="229" customFormat="1" ht="36.6" customHeight="1">
      <c r="A44" s="1097" t="s">
        <v>400</v>
      </c>
      <c r="B44" s="1097"/>
      <c r="C44" s="1097"/>
      <c r="D44" s="1097"/>
      <c r="E44" s="236"/>
      <c r="F44" s="234" t="str">
        <f>'[2]Таблица  2'!D38</f>
        <v>851</v>
      </c>
      <c r="G44" s="235">
        <f t="shared" si="12"/>
        <v>220342</v>
      </c>
      <c r="H44" s="279">
        <f t="shared" si="13"/>
        <v>220342</v>
      </c>
      <c r="I44" s="237">
        <f>'КФО 4'!H152</f>
        <v>220342</v>
      </c>
      <c r="J44" s="237"/>
      <c r="K44" s="279">
        <f>'КФО 5'!H99</f>
        <v>0</v>
      </c>
      <c r="L44" s="279">
        <f>'КФО 6'!H59</f>
        <v>0</v>
      </c>
      <c r="M44" s="279">
        <f>КФО2!H75</f>
        <v>0</v>
      </c>
      <c r="N44" s="237"/>
      <c r="P44" s="472"/>
      <c r="Q44" s="473"/>
      <c r="R44" s="474">
        <f t="shared" si="14"/>
        <v>0</v>
      </c>
      <c r="S44" s="475">
        <f t="shared" si="39"/>
        <v>220342</v>
      </c>
      <c r="T44" s="475">
        <f t="shared" si="39"/>
        <v>220342</v>
      </c>
      <c r="U44" s="475">
        <f t="shared" si="39"/>
        <v>220342</v>
      </c>
      <c r="V44" s="475">
        <f t="shared" si="40"/>
        <v>220342</v>
      </c>
      <c r="W44" s="475">
        <f t="shared" si="41"/>
        <v>220342</v>
      </c>
      <c r="X44" s="475">
        <f t="shared" si="41"/>
        <v>220342</v>
      </c>
      <c r="Y44" s="475">
        <f t="shared" si="42"/>
        <v>0</v>
      </c>
      <c r="Z44" s="475">
        <f t="shared" si="43"/>
        <v>0</v>
      </c>
      <c r="AA44" s="475">
        <f t="shared" si="43"/>
        <v>0</v>
      </c>
      <c r="AB44" s="459"/>
      <c r="AC44" s="235">
        <f t="shared" si="45"/>
        <v>220342</v>
      </c>
      <c r="AD44" s="235">
        <f t="shared" si="45"/>
        <v>220342</v>
      </c>
      <c r="AE44" s="235">
        <f t="shared" si="45"/>
        <v>220342</v>
      </c>
      <c r="AF44" s="237">
        <f>'КФО 4'!H152</f>
        <v>220342</v>
      </c>
      <c r="AG44" s="237">
        <f>'КФО 4'!I152</f>
        <v>220342</v>
      </c>
      <c r="AH44" s="237">
        <f>'КФО 4'!J152</f>
        <v>220342</v>
      </c>
      <c r="AI44" s="237"/>
      <c r="AJ44" s="237"/>
      <c r="AK44" s="237"/>
      <c r="AL44" s="459"/>
      <c r="AM44" s="235">
        <f t="shared" si="47"/>
        <v>0</v>
      </c>
      <c r="AN44" s="235">
        <f t="shared" si="47"/>
        <v>0</v>
      </c>
      <c r="AO44" s="235">
        <f t="shared" si="47"/>
        <v>0</v>
      </c>
      <c r="AP44" s="237"/>
      <c r="AQ44" s="237"/>
      <c r="AR44" s="237"/>
      <c r="AS44" s="237"/>
      <c r="AT44" s="237"/>
      <c r="AU44" s="237"/>
    </row>
    <row r="45" spans="1:47" s="229" customFormat="1" ht="38.450000000000003" customHeight="1">
      <c r="A45" s="1131" t="s">
        <v>343</v>
      </c>
      <c r="B45" s="1097"/>
      <c r="C45" s="1097"/>
      <c r="D45" s="1097"/>
      <c r="E45" s="236"/>
      <c r="F45" s="234" t="str">
        <f>'[2]Таблица  2'!D39</f>
        <v>852</v>
      </c>
      <c r="G45" s="235">
        <f t="shared" si="12"/>
        <v>3680</v>
      </c>
      <c r="H45" s="279">
        <f t="shared" si="13"/>
        <v>3680</v>
      </c>
      <c r="I45" s="237">
        <f>'КФО 4'!H160</f>
        <v>3680</v>
      </c>
      <c r="J45" s="237"/>
      <c r="K45" s="279">
        <f>'КФО 5'!H107</f>
        <v>0</v>
      </c>
      <c r="L45" s="279">
        <f>'КФО 6'!H67</f>
        <v>0</v>
      </c>
      <c r="M45" s="279">
        <f>КФО2!H83</f>
        <v>0</v>
      </c>
      <c r="N45" s="237"/>
      <c r="P45" s="472"/>
      <c r="Q45" s="473"/>
      <c r="R45" s="474">
        <f t="shared" si="14"/>
        <v>0</v>
      </c>
      <c r="S45" s="475">
        <f t="shared" si="39"/>
        <v>3680</v>
      </c>
      <c r="T45" s="475">
        <f t="shared" si="39"/>
        <v>3680</v>
      </c>
      <c r="U45" s="475">
        <f t="shared" si="39"/>
        <v>3680</v>
      </c>
      <c r="V45" s="475">
        <f t="shared" si="40"/>
        <v>3680</v>
      </c>
      <c r="W45" s="475">
        <f t="shared" si="41"/>
        <v>3680</v>
      </c>
      <c r="X45" s="475">
        <f t="shared" si="41"/>
        <v>3680</v>
      </c>
      <c r="Y45" s="475">
        <f t="shared" si="42"/>
        <v>0</v>
      </c>
      <c r="Z45" s="475">
        <f t="shared" si="43"/>
        <v>0</v>
      </c>
      <c r="AA45" s="475">
        <f t="shared" si="43"/>
        <v>0</v>
      </c>
      <c r="AB45" s="459"/>
      <c r="AC45" s="235">
        <f t="shared" si="45"/>
        <v>3680</v>
      </c>
      <c r="AD45" s="235">
        <f t="shared" si="45"/>
        <v>3680</v>
      </c>
      <c r="AE45" s="235">
        <f t="shared" si="45"/>
        <v>3680</v>
      </c>
      <c r="AF45" s="237">
        <f>'КФО 4'!H160</f>
        <v>3680</v>
      </c>
      <c r="AG45" s="237">
        <f>'КФО 4'!I160</f>
        <v>3680</v>
      </c>
      <c r="AH45" s="237">
        <f>'КФО 4'!J160</f>
        <v>3680</v>
      </c>
      <c r="AI45" s="237"/>
      <c r="AJ45" s="237"/>
      <c r="AK45" s="237"/>
      <c r="AL45" s="459"/>
      <c r="AM45" s="235">
        <f t="shared" si="47"/>
        <v>0</v>
      </c>
      <c r="AN45" s="235">
        <f t="shared" si="47"/>
        <v>0</v>
      </c>
      <c r="AO45" s="235">
        <f t="shared" si="47"/>
        <v>0</v>
      </c>
      <c r="AP45" s="237"/>
      <c r="AQ45" s="237"/>
      <c r="AR45" s="237"/>
      <c r="AS45" s="237"/>
      <c r="AT45" s="237"/>
      <c r="AU45" s="237"/>
    </row>
    <row r="46" spans="1:47" s="229" customFormat="1" ht="40.15" customHeight="1">
      <c r="A46" s="1132" t="s">
        <v>401</v>
      </c>
      <c r="B46" s="1133"/>
      <c r="C46" s="1133"/>
      <c r="D46" s="1133"/>
      <c r="E46" s="236"/>
      <c r="F46" s="234" t="str">
        <f>'[2]Таблица  2'!D40</f>
        <v>853</v>
      </c>
      <c r="G46" s="235">
        <f t="shared" si="12"/>
        <v>0</v>
      </c>
      <c r="H46" s="279">
        <f t="shared" si="13"/>
        <v>0</v>
      </c>
      <c r="I46" s="237">
        <f>'КФО 4'!H167</f>
        <v>0</v>
      </c>
      <c r="J46" s="237"/>
      <c r="K46" s="279">
        <f>'КФО 5'!H114</f>
        <v>0</v>
      </c>
      <c r="L46" s="279">
        <f>'КФО 6'!H74</f>
        <v>0</v>
      </c>
      <c r="M46" s="279">
        <f>КФО2!H90</f>
        <v>0</v>
      </c>
      <c r="N46" s="237"/>
      <c r="P46" s="472"/>
      <c r="Q46" s="473"/>
      <c r="R46" s="474">
        <f t="shared" si="14"/>
        <v>0</v>
      </c>
      <c r="S46" s="475">
        <f t="shared" si="39"/>
        <v>0</v>
      </c>
      <c r="T46" s="475">
        <f t="shared" si="39"/>
        <v>0</v>
      </c>
      <c r="U46" s="475">
        <f t="shared" si="39"/>
        <v>0</v>
      </c>
      <c r="V46" s="475">
        <f t="shared" si="40"/>
        <v>0</v>
      </c>
      <c r="W46" s="475">
        <f t="shared" si="41"/>
        <v>0</v>
      </c>
      <c r="X46" s="475">
        <f t="shared" si="41"/>
        <v>0</v>
      </c>
      <c r="Y46" s="475">
        <f t="shared" si="42"/>
        <v>0</v>
      </c>
      <c r="Z46" s="475">
        <f t="shared" si="43"/>
        <v>0</v>
      </c>
      <c r="AA46" s="475">
        <f t="shared" si="43"/>
        <v>0</v>
      </c>
      <c r="AB46" s="459"/>
      <c r="AC46" s="235">
        <f t="shared" si="45"/>
        <v>0</v>
      </c>
      <c r="AD46" s="235">
        <f t="shared" si="45"/>
        <v>0</v>
      </c>
      <c r="AE46" s="235">
        <f t="shared" si="45"/>
        <v>0</v>
      </c>
      <c r="AF46" s="237">
        <f>'КФО 4'!H167</f>
        <v>0</v>
      </c>
      <c r="AG46" s="237">
        <f>'КФО 4'!I167</f>
        <v>0</v>
      </c>
      <c r="AH46" s="237">
        <f>'КФО 4'!J167</f>
        <v>0</v>
      </c>
      <c r="AI46" s="237"/>
      <c r="AJ46" s="237"/>
      <c r="AK46" s="237"/>
      <c r="AL46" s="459"/>
      <c r="AM46" s="235">
        <f t="shared" si="47"/>
        <v>0</v>
      </c>
      <c r="AN46" s="235">
        <f t="shared" si="47"/>
        <v>0</v>
      </c>
      <c r="AO46" s="235">
        <f t="shared" si="47"/>
        <v>0</v>
      </c>
      <c r="AP46" s="237"/>
      <c r="AQ46" s="237"/>
      <c r="AR46" s="237"/>
      <c r="AS46" s="237"/>
      <c r="AT46" s="237"/>
      <c r="AU46" s="237"/>
    </row>
    <row r="47" spans="1:47" ht="34.9" customHeight="1">
      <c r="A47" s="1134" t="s">
        <v>325</v>
      </c>
      <c r="B47" s="1134"/>
      <c r="C47" s="1134"/>
      <c r="D47" s="1134"/>
      <c r="E47" s="249">
        <v>260</v>
      </c>
      <c r="F47" s="234" t="s">
        <v>30</v>
      </c>
      <c r="G47" s="235">
        <f t="shared" si="12"/>
        <v>10876005</v>
      </c>
      <c r="H47" s="250">
        <f t="shared" si="13"/>
        <v>7182403</v>
      </c>
      <c r="I47" s="250">
        <f t="shared" ref="I47:N47" si="49">I48+I51+I56+I67</f>
        <v>5869734</v>
      </c>
      <c r="J47" s="250">
        <f t="shared" si="49"/>
        <v>1312669</v>
      </c>
      <c r="K47" s="250">
        <f t="shared" si="49"/>
        <v>3608702</v>
      </c>
      <c r="L47" s="250">
        <f t="shared" si="49"/>
        <v>0</v>
      </c>
      <c r="M47" s="250">
        <f t="shared" si="49"/>
        <v>84900</v>
      </c>
      <c r="N47" s="250">
        <f t="shared" si="49"/>
        <v>0</v>
      </c>
      <c r="P47" s="472"/>
      <c r="Q47" s="473"/>
      <c r="R47" s="474">
        <f t="shared" si="14"/>
        <v>-11878</v>
      </c>
      <c r="S47" s="475">
        <f t="shared" si="39"/>
        <v>7194281</v>
      </c>
      <c r="T47" s="475">
        <f t="shared" si="39"/>
        <v>7194281</v>
      </c>
      <c r="U47" s="475">
        <f t="shared" si="39"/>
        <v>7194281</v>
      </c>
      <c r="V47" s="475">
        <f t="shared" si="40"/>
        <v>7194281</v>
      </c>
      <c r="W47" s="475">
        <f t="shared" si="41"/>
        <v>7194281</v>
      </c>
      <c r="X47" s="475">
        <f t="shared" si="41"/>
        <v>7194281</v>
      </c>
      <c r="Y47" s="475">
        <f t="shared" si="42"/>
        <v>0</v>
      </c>
      <c r="Z47" s="475">
        <f t="shared" si="43"/>
        <v>0</v>
      </c>
      <c r="AA47" s="475">
        <f t="shared" si="43"/>
        <v>0</v>
      </c>
      <c r="AB47" s="459"/>
      <c r="AC47" s="235">
        <f t="shared" si="45"/>
        <v>5881612</v>
      </c>
      <c r="AD47" s="235">
        <f t="shared" si="45"/>
        <v>5881612</v>
      </c>
      <c r="AE47" s="235">
        <f t="shared" si="45"/>
        <v>5881612</v>
      </c>
      <c r="AF47" s="250">
        <f t="shared" ref="AF47:AK47" si="50">AF48+AF51+AF56+AF67</f>
        <v>5881612</v>
      </c>
      <c r="AG47" s="250">
        <f t="shared" si="50"/>
        <v>5881612</v>
      </c>
      <c r="AH47" s="250">
        <f t="shared" si="50"/>
        <v>5881612</v>
      </c>
      <c r="AI47" s="250">
        <f t="shared" si="50"/>
        <v>0</v>
      </c>
      <c r="AJ47" s="250">
        <f t="shared" si="50"/>
        <v>0</v>
      </c>
      <c r="AK47" s="250">
        <f t="shared" si="50"/>
        <v>0</v>
      </c>
      <c r="AL47" s="459"/>
      <c r="AM47" s="235">
        <f t="shared" si="47"/>
        <v>1312669</v>
      </c>
      <c r="AN47" s="235">
        <f t="shared" si="47"/>
        <v>1312669</v>
      </c>
      <c r="AO47" s="235">
        <f t="shared" si="47"/>
        <v>1312669</v>
      </c>
      <c r="AP47" s="250">
        <f t="shared" ref="AP47:AU47" si="51">AP48+AP51+AP56+AP67</f>
        <v>1312669</v>
      </c>
      <c r="AQ47" s="250">
        <f t="shared" si="51"/>
        <v>1312669</v>
      </c>
      <c r="AR47" s="250">
        <f t="shared" si="51"/>
        <v>1312669</v>
      </c>
      <c r="AS47" s="250">
        <f t="shared" si="51"/>
        <v>0</v>
      </c>
      <c r="AT47" s="250">
        <f t="shared" si="51"/>
        <v>0</v>
      </c>
      <c r="AU47" s="250">
        <f t="shared" si="51"/>
        <v>0</v>
      </c>
    </row>
    <row r="48" spans="1:47" ht="39" customHeight="1">
      <c r="A48" s="1129" t="s">
        <v>326</v>
      </c>
      <c r="B48" s="1129"/>
      <c r="C48" s="1129"/>
      <c r="D48" s="1129"/>
      <c r="E48" s="247">
        <v>261</v>
      </c>
      <c r="F48" s="234"/>
      <c r="G48" s="235">
        <f t="shared" si="12"/>
        <v>0</v>
      </c>
      <c r="H48" s="250">
        <f t="shared" si="13"/>
        <v>0</v>
      </c>
      <c r="I48" s="248">
        <f t="shared" ref="I48:N48" si="52">I49+I50</f>
        <v>0</v>
      </c>
      <c r="J48" s="248">
        <f t="shared" si="52"/>
        <v>0</v>
      </c>
      <c r="K48" s="250">
        <f t="shared" si="52"/>
        <v>0</v>
      </c>
      <c r="L48" s="250">
        <f t="shared" si="52"/>
        <v>0</v>
      </c>
      <c r="M48" s="250">
        <f t="shared" si="52"/>
        <v>0</v>
      </c>
      <c r="N48" s="248">
        <f t="shared" si="52"/>
        <v>0</v>
      </c>
      <c r="P48" s="472"/>
      <c r="Q48" s="473"/>
      <c r="R48" s="474">
        <f t="shared" si="14"/>
        <v>0</v>
      </c>
      <c r="S48" s="475">
        <f t="shared" si="39"/>
        <v>0</v>
      </c>
      <c r="T48" s="475">
        <f t="shared" si="39"/>
        <v>0</v>
      </c>
      <c r="U48" s="475">
        <f t="shared" si="39"/>
        <v>0</v>
      </c>
      <c r="V48" s="475">
        <f t="shared" si="40"/>
        <v>0</v>
      </c>
      <c r="W48" s="475">
        <f t="shared" si="41"/>
        <v>0</v>
      </c>
      <c r="X48" s="475">
        <f t="shared" si="41"/>
        <v>0</v>
      </c>
      <c r="Y48" s="475">
        <f t="shared" si="42"/>
        <v>0</v>
      </c>
      <c r="Z48" s="475">
        <f t="shared" si="43"/>
        <v>0</v>
      </c>
      <c r="AA48" s="475">
        <f t="shared" si="43"/>
        <v>0</v>
      </c>
      <c r="AB48" s="459"/>
      <c r="AC48" s="235">
        <f t="shared" si="45"/>
        <v>0</v>
      </c>
      <c r="AD48" s="235">
        <f t="shared" si="45"/>
        <v>0</v>
      </c>
      <c r="AE48" s="235">
        <f t="shared" si="45"/>
        <v>0</v>
      </c>
      <c r="AF48" s="248">
        <f t="shared" ref="AF48:AK48" si="53">AF49+AF50</f>
        <v>0</v>
      </c>
      <c r="AG48" s="248">
        <f t="shared" si="53"/>
        <v>0</v>
      </c>
      <c r="AH48" s="248">
        <f t="shared" si="53"/>
        <v>0</v>
      </c>
      <c r="AI48" s="248">
        <f t="shared" si="53"/>
        <v>0</v>
      </c>
      <c r="AJ48" s="248">
        <f t="shared" si="53"/>
        <v>0</v>
      </c>
      <c r="AK48" s="248">
        <f t="shared" si="53"/>
        <v>0</v>
      </c>
      <c r="AL48" s="459"/>
      <c r="AM48" s="235">
        <f t="shared" si="47"/>
        <v>0</v>
      </c>
      <c r="AN48" s="235">
        <f t="shared" si="47"/>
        <v>0</v>
      </c>
      <c r="AO48" s="235">
        <f t="shared" si="47"/>
        <v>0</v>
      </c>
      <c r="AP48" s="248">
        <f t="shared" ref="AP48:AU48" si="54">AP49+AP50</f>
        <v>0</v>
      </c>
      <c r="AQ48" s="248">
        <f t="shared" si="54"/>
        <v>0</v>
      </c>
      <c r="AR48" s="248">
        <f t="shared" si="54"/>
        <v>0</v>
      </c>
      <c r="AS48" s="248">
        <f t="shared" si="54"/>
        <v>0</v>
      </c>
      <c r="AT48" s="248">
        <f t="shared" si="54"/>
        <v>0</v>
      </c>
      <c r="AU48" s="248">
        <f t="shared" si="54"/>
        <v>0</v>
      </c>
    </row>
    <row r="49" spans="1:47" ht="23.45" customHeight="1">
      <c r="A49" s="1097" t="s">
        <v>402</v>
      </c>
      <c r="B49" s="1097"/>
      <c r="C49" s="1097"/>
      <c r="D49" s="1097"/>
      <c r="E49" s="236"/>
      <c r="F49" s="234" t="str">
        <f>'[2]Таблица  2'!D43</f>
        <v>243</v>
      </c>
      <c r="G49" s="235">
        <f t="shared" si="12"/>
        <v>0</v>
      </c>
      <c r="H49" s="279">
        <f t="shared" si="13"/>
        <v>0</v>
      </c>
      <c r="I49" s="237">
        <f>'КФО 4'!H177</f>
        <v>0</v>
      </c>
      <c r="J49" s="237"/>
      <c r="K49" s="279">
        <f>'КФО 5'!H126</f>
        <v>0</v>
      </c>
      <c r="L49" s="279">
        <f>'КФО 6'!H86</f>
        <v>0</v>
      </c>
      <c r="M49" s="279">
        <f>КФО2!H103</f>
        <v>0</v>
      </c>
      <c r="N49" s="237"/>
      <c r="P49" s="472"/>
      <c r="Q49" s="473"/>
      <c r="R49" s="474">
        <f t="shared" si="14"/>
        <v>0</v>
      </c>
      <c r="S49" s="475">
        <f t="shared" si="39"/>
        <v>0</v>
      </c>
      <c r="T49" s="475">
        <f t="shared" si="39"/>
        <v>0</v>
      </c>
      <c r="U49" s="475">
        <f t="shared" si="39"/>
        <v>0</v>
      </c>
      <c r="V49" s="475">
        <f t="shared" si="40"/>
        <v>0</v>
      </c>
      <c r="W49" s="475">
        <f t="shared" si="41"/>
        <v>0</v>
      </c>
      <c r="X49" s="475">
        <f t="shared" si="41"/>
        <v>0</v>
      </c>
      <c r="Y49" s="475">
        <f t="shared" si="42"/>
        <v>0</v>
      </c>
      <c r="Z49" s="475">
        <f t="shared" si="43"/>
        <v>0</v>
      </c>
      <c r="AA49" s="475">
        <f t="shared" si="43"/>
        <v>0</v>
      </c>
      <c r="AB49" s="459"/>
      <c r="AC49" s="235">
        <f t="shared" si="45"/>
        <v>0</v>
      </c>
      <c r="AD49" s="235">
        <f t="shared" si="45"/>
        <v>0</v>
      </c>
      <c r="AE49" s="235">
        <f t="shared" si="45"/>
        <v>0</v>
      </c>
      <c r="AF49" s="237">
        <f>'КФО 4'!H177</f>
        <v>0</v>
      </c>
      <c r="AG49" s="237">
        <f>'КФО 4'!I177</f>
        <v>0</v>
      </c>
      <c r="AH49" s="237">
        <f>'КФО 4'!J177</f>
        <v>0</v>
      </c>
      <c r="AI49" s="237"/>
      <c r="AJ49" s="237"/>
      <c r="AK49" s="237"/>
      <c r="AL49" s="459"/>
      <c r="AM49" s="235">
        <f t="shared" si="47"/>
        <v>0</v>
      </c>
      <c r="AN49" s="235">
        <f t="shared" si="47"/>
        <v>0</v>
      </c>
      <c r="AO49" s="235">
        <f t="shared" si="47"/>
        <v>0</v>
      </c>
      <c r="AP49" s="237"/>
      <c r="AQ49" s="237"/>
      <c r="AR49" s="237"/>
      <c r="AS49" s="237"/>
      <c r="AT49" s="237"/>
      <c r="AU49" s="237"/>
    </row>
    <row r="50" spans="1:47" ht="23.45" customHeight="1">
      <c r="A50" s="1097" t="s">
        <v>403</v>
      </c>
      <c r="B50" s="1097"/>
      <c r="C50" s="1097"/>
      <c r="D50" s="1097"/>
      <c r="E50" s="236"/>
      <c r="F50" s="234" t="str">
        <f>'[2]Таблица  2'!D44</f>
        <v>243</v>
      </c>
      <c r="G50" s="235">
        <f t="shared" si="12"/>
        <v>0</v>
      </c>
      <c r="H50" s="279">
        <f t="shared" si="13"/>
        <v>0</v>
      </c>
      <c r="I50" s="237">
        <f>'КФО 4'!H182</f>
        <v>0</v>
      </c>
      <c r="J50" s="237"/>
      <c r="K50" s="279">
        <f>'КФО 5'!H134</f>
        <v>0</v>
      </c>
      <c r="L50" s="279">
        <f>'КФО 6'!H94</f>
        <v>0</v>
      </c>
      <c r="M50" s="279">
        <f>КФО2!H110</f>
        <v>0</v>
      </c>
      <c r="N50" s="237"/>
      <c r="P50" s="472"/>
      <c r="Q50" s="473"/>
      <c r="R50" s="474">
        <f t="shared" si="14"/>
        <v>0</v>
      </c>
      <c r="S50" s="475">
        <f t="shared" si="39"/>
        <v>0</v>
      </c>
      <c r="T50" s="475">
        <f t="shared" si="39"/>
        <v>0</v>
      </c>
      <c r="U50" s="475">
        <f t="shared" si="39"/>
        <v>0</v>
      </c>
      <c r="V50" s="475">
        <f t="shared" si="40"/>
        <v>0</v>
      </c>
      <c r="W50" s="475">
        <f t="shared" si="41"/>
        <v>0</v>
      </c>
      <c r="X50" s="475">
        <f t="shared" si="41"/>
        <v>0</v>
      </c>
      <c r="Y50" s="475">
        <f t="shared" si="42"/>
        <v>0</v>
      </c>
      <c r="Z50" s="475">
        <f t="shared" si="43"/>
        <v>0</v>
      </c>
      <c r="AA50" s="475">
        <f t="shared" si="43"/>
        <v>0</v>
      </c>
      <c r="AB50" s="459"/>
      <c r="AC50" s="235">
        <f t="shared" si="45"/>
        <v>0</v>
      </c>
      <c r="AD50" s="235">
        <f t="shared" si="45"/>
        <v>0</v>
      </c>
      <c r="AE50" s="235">
        <f t="shared" si="45"/>
        <v>0</v>
      </c>
      <c r="AF50" s="237">
        <f>'КФО 4'!H182</f>
        <v>0</v>
      </c>
      <c r="AG50" s="237">
        <f>'КФО 4'!I182</f>
        <v>0</v>
      </c>
      <c r="AH50" s="237">
        <f>'КФО 4'!J182</f>
        <v>0</v>
      </c>
      <c r="AI50" s="237"/>
      <c r="AJ50" s="237"/>
      <c r="AK50" s="237"/>
      <c r="AL50" s="459"/>
      <c r="AM50" s="235">
        <f t="shared" si="47"/>
        <v>0</v>
      </c>
      <c r="AN50" s="235">
        <f t="shared" si="47"/>
        <v>0</v>
      </c>
      <c r="AO50" s="235">
        <f t="shared" si="47"/>
        <v>0</v>
      </c>
      <c r="AP50" s="237"/>
      <c r="AQ50" s="237"/>
      <c r="AR50" s="237"/>
      <c r="AS50" s="237"/>
      <c r="AT50" s="237"/>
      <c r="AU50" s="237"/>
    </row>
    <row r="51" spans="1:47" ht="61.15" customHeight="1">
      <c r="A51" s="1117" t="s">
        <v>404</v>
      </c>
      <c r="B51" s="1117"/>
      <c r="C51" s="1117"/>
      <c r="D51" s="1117"/>
      <c r="E51" s="247">
        <v>262</v>
      </c>
      <c r="F51" s="234"/>
      <c r="G51" s="235">
        <f t="shared" si="12"/>
        <v>0</v>
      </c>
      <c r="H51" s="250">
        <f t="shared" si="13"/>
        <v>0</v>
      </c>
      <c r="I51" s="248">
        <f t="shared" ref="I51:N51" si="55">I52+I55</f>
        <v>0</v>
      </c>
      <c r="J51" s="248">
        <f t="shared" si="55"/>
        <v>0</v>
      </c>
      <c r="K51" s="250">
        <f t="shared" si="55"/>
        <v>0</v>
      </c>
      <c r="L51" s="250">
        <f t="shared" si="55"/>
        <v>0</v>
      </c>
      <c r="M51" s="250">
        <f t="shared" si="55"/>
        <v>0</v>
      </c>
      <c r="N51" s="248">
        <f t="shared" si="55"/>
        <v>0</v>
      </c>
      <c r="P51" s="472"/>
      <c r="Q51" s="473"/>
      <c r="R51" s="474">
        <f t="shared" si="14"/>
        <v>0</v>
      </c>
      <c r="S51" s="475">
        <f t="shared" si="39"/>
        <v>0</v>
      </c>
      <c r="T51" s="475">
        <f t="shared" si="39"/>
        <v>0</v>
      </c>
      <c r="U51" s="475">
        <f t="shared" si="39"/>
        <v>0</v>
      </c>
      <c r="V51" s="475">
        <f t="shared" si="40"/>
        <v>0</v>
      </c>
      <c r="W51" s="475">
        <f t="shared" si="41"/>
        <v>0</v>
      </c>
      <c r="X51" s="475">
        <f t="shared" si="41"/>
        <v>0</v>
      </c>
      <c r="Y51" s="475">
        <f t="shared" si="42"/>
        <v>0</v>
      </c>
      <c r="Z51" s="475">
        <f t="shared" si="43"/>
        <v>0</v>
      </c>
      <c r="AA51" s="475">
        <f t="shared" si="43"/>
        <v>0</v>
      </c>
      <c r="AB51" s="459"/>
      <c r="AC51" s="235">
        <f t="shared" si="45"/>
        <v>0</v>
      </c>
      <c r="AD51" s="235">
        <f t="shared" si="45"/>
        <v>0</v>
      </c>
      <c r="AE51" s="235">
        <f t="shared" si="45"/>
        <v>0</v>
      </c>
      <c r="AF51" s="248">
        <f t="shared" ref="AF51:AK51" si="56">AF52+AF55</f>
        <v>0</v>
      </c>
      <c r="AG51" s="248">
        <f t="shared" si="56"/>
        <v>0</v>
      </c>
      <c r="AH51" s="248">
        <f t="shared" si="56"/>
        <v>0</v>
      </c>
      <c r="AI51" s="248">
        <f t="shared" si="56"/>
        <v>0</v>
      </c>
      <c r="AJ51" s="248">
        <f t="shared" si="56"/>
        <v>0</v>
      </c>
      <c r="AK51" s="248">
        <f t="shared" si="56"/>
        <v>0</v>
      </c>
      <c r="AL51" s="459"/>
      <c r="AM51" s="235">
        <f t="shared" si="47"/>
        <v>0</v>
      </c>
      <c r="AN51" s="235">
        <f t="shared" si="47"/>
        <v>0</v>
      </c>
      <c r="AO51" s="235">
        <f t="shared" si="47"/>
        <v>0</v>
      </c>
      <c r="AP51" s="248">
        <f t="shared" ref="AP51:AU51" si="57">AP52+AP55</f>
        <v>0</v>
      </c>
      <c r="AQ51" s="248">
        <f t="shared" si="57"/>
        <v>0</v>
      </c>
      <c r="AR51" s="248">
        <f t="shared" si="57"/>
        <v>0</v>
      </c>
      <c r="AS51" s="248">
        <f t="shared" si="57"/>
        <v>0</v>
      </c>
      <c r="AT51" s="248">
        <f t="shared" si="57"/>
        <v>0</v>
      </c>
      <c r="AU51" s="248">
        <f t="shared" si="57"/>
        <v>0</v>
      </c>
    </row>
    <row r="52" spans="1:47" ht="23.45" customHeight="1">
      <c r="A52" s="1097" t="s">
        <v>35</v>
      </c>
      <c r="B52" s="1097"/>
      <c r="C52" s="1097"/>
      <c r="D52" s="1097"/>
      <c r="E52" s="236"/>
      <c r="F52" s="234" t="s">
        <v>383</v>
      </c>
      <c r="G52" s="235">
        <f t="shared" si="12"/>
        <v>0</v>
      </c>
      <c r="H52" s="279">
        <f t="shared" si="13"/>
        <v>0</v>
      </c>
      <c r="I52" s="237">
        <f>'КФО 4'!H207</f>
        <v>0</v>
      </c>
      <c r="J52" s="237"/>
      <c r="K52" s="279">
        <f>'КФО 5'!H140</f>
        <v>0</v>
      </c>
      <c r="L52" s="279">
        <f>'КФО 6'!H100</f>
        <v>0</v>
      </c>
      <c r="M52" s="279">
        <f>КФО2!H128</f>
        <v>0</v>
      </c>
      <c r="N52" s="237"/>
      <c r="P52" s="472"/>
      <c r="Q52" s="473"/>
      <c r="R52" s="474">
        <f t="shared" si="14"/>
        <v>0</v>
      </c>
      <c r="S52" s="475">
        <f t="shared" si="39"/>
        <v>0</v>
      </c>
      <c r="T52" s="475">
        <f t="shared" si="39"/>
        <v>0</v>
      </c>
      <c r="U52" s="475">
        <f t="shared" si="39"/>
        <v>0</v>
      </c>
      <c r="V52" s="475">
        <f t="shared" si="40"/>
        <v>0</v>
      </c>
      <c r="W52" s="475">
        <f t="shared" si="41"/>
        <v>0</v>
      </c>
      <c r="X52" s="475">
        <f t="shared" si="41"/>
        <v>0</v>
      </c>
      <c r="Y52" s="475">
        <f t="shared" si="42"/>
        <v>0</v>
      </c>
      <c r="Z52" s="475">
        <f t="shared" si="43"/>
        <v>0</v>
      </c>
      <c r="AA52" s="475">
        <f t="shared" si="43"/>
        <v>0</v>
      </c>
      <c r="AB52" s="459"/>
      <c r="AC52" s="235">
        <f t="shared" si="45"/>
        <v>0</v>
      </c>
      <c r="AD52" s="235">
        <f t="shared" si="45"/>
        <v>0</v>
      </c>
      <c r="AE52" s="235">
        <f t="shared" si="45"/>
        <v>0</v>
      </c>
      <c r="AF52" s="237">
        <f>'КФО 4'!H207</f>
        <v>0</v>
      </c>
      <c r="AG52" s="237">
        <f>'КФО 4'!I207</f>
        <v>0</v>
      </c>
      <c r="AH52" s="237">
        <f>'КФО 4'!J207</f>
        <v>0</v>
      </c>
      <c r="AI52" s="237"/>
      <c r="AJ52" s="237"/>
      <c r="AK52" s="237"/>
      <c r="AL52" s="459"/>
      <c r="AM52" s="235">
        <f t="shared" si="47"/>
        <v>0</v>
      </c>
      <c r="AN52" s="235">
        <f t="shared" si="47"/>
        <v>0</v>
      </c>
      <c r="AO52" s="235">
        <f t="shared" si="47"/>
        <v>0</v>
      </c>
      <c r="AP52" s="237"/>
      <c r="AQ52" s="237"/>
      <c r="AR52" s="237"/>
      <c r="AS52" s="237"/>
      <c r="AT52" s="237"/>
      <c r="AU52" s="237"/>
    </row>
    <row r="53" spans="1:47" s="251" customFormat="1" ht="23.45" customHeight="1">
      <c r="A53" s="1097" t="s">
        <v>403</v>
      </c>
      <c r="B53" s="1097"/>
      <c r="C53" s="1097"/>
      <c r="D53" s="1097"/>
      <c r="E53" s="236"/>
      <c r="F53" s="234" t="s">
        <v>383</v>
      </c>
      <c r="G53" s="235">
        <f t="shared" si="12"/>
        <v>0</v>
      </c>
      <c r="H53" s="279">
        <f t="shared" si="13"/>
        <v>0</v>
      </c>
      <c r="I53" s="237">
        <f>'КФО 4'!H208</f>
        <v>0</v>
      </c>
      <c r="J53" s="237"/>
      <c r="K53" s="279">
        <f>'КФО 5'!H141</f>
        <v>0</v>
      </c>
      <c r="L53" s="279">
        <f>'КФО 6'!H101</f>
        <v>0</v>
      </c>
      <c r="M53" s="279">
        <f>КФО2!H129</f>
        <v>0</v>
      </c>
      <c r="N53" s="237"/>
      <c r="O53" s="229"/>
      <c r="P53" s="472"/>
      <c r="Q53" s="473"/>
      <c r="R53" s="474">
        <f t="shared" si="14"/>
        <v>0</v>
      </c>
      <c r="S53" s="475">
        <f t="shared" si="39"/>
        <v>0</v>
      </c>
      <c r="T53" s="475">
        <f t="shared" si="39"/>
        <v>0</v>
      </c>
      <c r="U53" s="475">
        <f t="shared" si="39"/>
        <v>0</v>
      </c>
      <c r="V53" s="475">
        <f t="shared" si="40"/>
        <v>0</v>
      </c>
      <c r="W53" s="475">
        <f t="shared" si="41"/>
        <v>0</v>
      </c>
      <c r="X53" s="475">
        <f t="shared" si="41"/>
        <v>0</v>
      </c>
      <c r="Y53" s="475">
        <f t="shared" si="42"/>
        <v>0</v>
      </c>
      <c r="Z53" s="475">
        <f t="shared" si="43"/>
        <v>0</v>
      </c>
      <c r="AA53" s="475">
        <f t="shared" si="43"/>
        <v>0</v>
      </c>
      <c r="AB53" s="459"/>
      <c r="AC53" s="235">
        <f t="shared" si="45"/>
        <v>0</v>
      </c>
      <c r="AD53" s="235">
        <f t="shared" si="45"/>
        <v>0</v>
      </c>
      <c r="AE53" s="235">
        <f t="shared" si="45"/>
        <v>0</v>
      </c>
      <c r="AF53" s="237">
        <f>'КФО 4'!H208</f>
        <v>0</v>
      </c>
      <c r="AG53" s="237">
        <f>'КФО 4'!I208</f>
        <v>0</v>
      </c>
      <c r="AH53" s="237">
        <f>'КФО 4'!J208</f>
        <v>0</v>
      </c>
      <c r="AI53" s="237"/>
      <c r="AJ53" s="237"/>
      <c r="AK53" s="237"/>
      <c r="AL53" s="459"/>
      <c r="AM53" s="235">
        <f t="shared" si="47"/>
        <v>0</v>
      </c>
      <c r="AN53" s="235">
        <f t="shared" si="47"/>
        <v>0</v>
      </c>
      <c r="AO53" s="235">
        <f t="shared" si="47"/>
        <v>0</v>
      </c>
      <c r="AP53" s="237"/>
      <c r="AQ53" s="237"/>
      <c r="AR53" s="237"/>
      <c r="AS53" s="237"/>
      <c r="AT53" s="237"/>
      <c r="AU53" s="237"/>
    </row>
    <row r="54" spans="1:47" s="229" customFormat="1" ht="21" customHeight="1">
      <c r="A54" s="1097"/>
      <c r="B54" s="1097"/>
      <c r="C54" s="1097"/>
      <c r="D54" s="1097"/>
      <c r="E54" s="236"/>
      <c r="F54" s="234" t="s">
        <v>383</v>
      </c>
      <c r="G54" s="235">
        <f t="shared" si="12"/>
        <v>0</v>
      </c>
      <c r="H54" s="279">
        <f t="shared" si="13"/>
        <v>0</v>
      </c>
      <c r="I54" s="237">
        <f>'КФО 4'!H209</f>
        <v>0</v>
      </c>
      <c r="J54" s="237"/>
      <c r="K54" s="279">
        <f>'КФО 5'!H142</f>
        <v>0</v>
      </c>
      <c r="L54" s="279">
        <f>'КФО 6'!H102</f>
        <v>0</v>
      </c>
      <c r="M54" s="279">
        <f>КФО2!H130</f>
        <v>0</v>
      </c>
      <c r="N54" s="237"/>
      <c r="P54" s="472"/>
      <c r="Q54" s="473"/>
      <c r="R54" s="474">
        <f t="shared" si="14"/>
        <v>0</v>
      </c>
      <c r="S54" s="475">
        <f t="shared" si="39"/>
        <v>0</v>
      </c>
      <c r="T54" s="475">
        <f t="shared" si="39"/>
        <v>0</v>
      </c>
      <c r="U54" s="475">
        <f t="shared" si="39"/>
        <v>0</v>
      </c>
      <c r="V54" s="475">
        <f t="shared" si="40"/>
        <v>0</v>
      </c>
      <c r="W54" s="475">
        <f t="shared" si="41"/>
        <v>0</v>
      </c>
      <c r="X54" s="475">
        <f t="shared" si="41"/>
        <v>0</v>
      </c>
      <c r="Y54" s="475">
        <f t="shared" si="42"/>
        <v>0</v>
      </c>
      <c r="Z54" s="475">
        <f t="shared" si="43"/>
        <v>0</v>
      </c>
      <c r="AA54" s="475">
        <f t="shared" si="43"/>
        <v>0</v>
      </c>
      <c r="AB54" s="459"/>
      <c r="AC54" s="235">
        <f t="shared" si="45"/>
        <v>0</v>
      </c>
      <c r="AD54" s="235">
        <f t="shared" si="45"/>
        <v>0</v>
      </c>
      <c r="AE54" s="235">
        <f t="shared" si="45"/>
        <v>0</v>
      </c>
      <c r="AF54" s="237">
        <f>'КФО 4'!H209</f>
        <v>0</v>
      </c>
      <c r="AG54" s="237">
        <f>'КФО 4'!I209</f>
        <v>0</v>
      </c>
      <c r="AH54" s="237">
        <f>'КФО 4'!J209</f>
        <v>0</v>
      </c>
      <c r="AI54" s="237"/>
      <c r="AJ54" s="237"/>
      <c r="AK54" s="237"/>
      <c r="AL54" s="459"/>
      <c r="AM54" s="235">
        <f t="shared" si="47"/>
        <v>0</v>
      </c>
      <c r="AN54" s="235">
        <f t="shared" si="47"/>
        <v>0</v>
      </c>
      <c r="AO54" s="235">
        <f t="shared" si="47"/>
        <v>0</v>
      </c>
      <c r="AP54" s="237"/>
      <c r="AQ54" s="237"/>
      <c r="AR54" s="237"/>
      <c r="AS54" s="237"/>
      <c r="AT54" s="237"/>
      <c r="AU54" s="237"/>
    </row>
    <row r="55" spans="1:47" s="229" customFormat="1" ht="21" customHeight="1">
      <c r="A55" s="1097" t="s">
        <v>405</v>
      </c>
      <c r="B55" s="1097"/>
      <c r="C55" s="1097"/>
      <c r="D55" s="1097"/>
      <c r="E55" s="236"/>
      <c r="F55" s="234" t="s">
        <v>383</v>
      </c>
      <c r="G55" s="235">
        <f t="shared" si="12"/>
        <v>0</v>
      </c>
      <c r="H55" s="279">
        <f t="shared" si="13"/>
        <v>0</v>
      </c>
      <c r="I55" s="237">
        <f>'КФО 4'!H210</f>
        <v>0</v>
      </c>
      <c r="J55" s="237"/>
      <c r="K55" s="279">
        <f>'КФО 5'!H143</f>
        <v>0</v>
      </c>
      <c r="L55" s="279">
        <f>'КФО 6'!H103</f>
        <v>0</v>
      </c>
      <c r="M55" s="279">
        <f>КФО2!H131</f>
        <v>0</v>
      </c>
      <c r="N55" s="237"/>
      <c r="P55" s="472"/>
      <c r="Q55" s="473"/>
      <c r="R55" s="474">
        <f t="shared" si="14"/>
        <v>0</v>
      </c>
      <c r="S55" s="475">
        <f t="shared" si="39"/>
        <v>0</v>
      </c>
      <c r="T55" s="475">
        <f t="shared" si="39"/>
        <v>0</v>
      </c>
      <c r="U55" s="475">
        <f t="shared" si="39"/>
        <v>0</v>
      </c>
      <c r="V55" s="475">
        <f t="shared" si="40"/>
        <v>0</v>
      </c>
      <c r="W55" s="475">
        <f t="shared" si="41"/>
        <v>0</v>
      </c>
      <c r="X55" s="475">
        <f t="shared" si="41"/>
        <v>0</v>
      </c>
      <c r="Y55" s="475">
        <f t="shared" si="42"/>
        <v>0</v>
      </c>
      <c r="Z55" s="475">
        <f t="shared" si="43"/>
        <v>0</v>
      </c>
      <c r="AA55" s="475">
        <f t="shared" si="43"/>
        <v>0</v>
      </c>
      <c r="AB55" s="459"/>
      <c r="AC55" s="235">
        <f t="shared" si="45"/>
        <v>0</v>
      </c>
      <c r="AD55" s="235">
        <f t="shared" si="45"/>
        <v>0</v>
      </c>
      <c r="AE55" s="235">
        <f t="shared" si="45"/>
        <v>0</v>
      </c>
      <c r="AF55" s="237">
        <f>'КФО 4'!H210</f>
        <v>0</v>
      </c>
      <c r="AG55" s="237">
        <f>'КФО 4'!I210</f>
        <v>0</v>
      </c>
      <c r="AH55" s="237">
        <f>'КФО 4'!J210</f>
        <v>0</v>
      </c>
      <c r="AI55" s="237"/>
      <c r="AJ55" s="237"/>
      <c r="AK55" s="237"/>
      <c r="AL55" s="459"/>
      <c r="AM55" s="235">
        <f t="shared" si="47"/>
        <v>0</v>
      </c>
      <c r="AN55" s="235">
        <f t="shared" si="47"/>
        <v>0</v>
      </c>
      <c r="AO55" s="235">
        <f t="shared" si="47"/>
        <v>0</v>
      </c>
      <c r="AP55" s="237"/>
      <c r="AQ55" s="237"/>
      <c r="AR55" s="237"/>
      <c r="AS55" s="237"/>
      <c r="AT55" s="237"/>
      <c r="AU55" s="237"/>
    </row>
    <row r="56" spans="1:47" s="229" customFormat="1" ht="59.45" customHeight="1">
      <c r="A56" s="1129" t="s">
        <v>327</v>
      </c>
      <c r="B56" s="1129"/>
      <c r="C56" s="1129"/>
      <c r="D56" s="1129"/>
      <c r="E56" s="247">
        <v>263</v>
      </c>
      <c r="F56" s="234" t="s">
        <v>328</v>
      </c>
      <c r="G56" s="235">
        <f t="shared" si="12"/>
        <v>9437922</v>
      </c>
      <c r="H56" s="250">
        <f t="shared" si="13"/>
        <v>5744320</v>
      </c>
      <c r="I56" s="248">
        <f>SUM(I57:I66)</f>
        <v>4431651</v>
      </c>
      <c r="J56" s="248">
        <f>SUM(J57:J66)</f>
        <v>1312669</v>
      </c>
      <c r="K56" s="250">
        <f>SUM(K57:K66)</f>
        <v>3608702</v>
      </c>
      <c r="L56" s="250">
        <f>SUM(L57:L66)</f>
        <v>0</v>
      </c>
      <c r="M56" s="250">
        <f>SUM(M57:M66)</f>
        <v>84900</v>
      </c>
      <c r="N56" s="250">
        <f>N57+N58+N59+N60+N61+N62+N64+N65+N66</f>
        <v>0</v>
      </c>
      <c r="P56" s="472"/>
      <c r="Q56" s="473"/>
      <c r="R56" s="474">
        <f t="shared" si="14"/>
        <v>-11878</v>
      </c>
      <c r="S56" s="475">
        <f t="shared" si="39"/>
        <v>5756198</v>
      </c>
      <c r="T56" s="475">
        <f t="shared" si="39"/>
        <v>5756198</v>
      </c>
      <c r="U56" s="475">
        <f t="shared" si="39"/>
        <v>5756198</v>
      </c>
      <c r="V56" s="475">
        <f t="shared" si="40"/>
        <v>5756198</v>
      </c>
      <c r="W56" s="475">
        <f t="shared" si="41"/>
        <v>5756198</v>
      </c>
      <c r="X56" s="475">
        <f t="shared" si="41"/>
        <v>5756198</v>
      </c>
      <c r="Y56" s="475">
        <f t="shared" si="42"/>
        <v>0</v>
      </c>
      <c r="Z56" s="475">
        <f t="shared" si="43"/>
        <v>0</v>
      </c>
      <c r="AA56" s="475">
        <f t="shared" si="43"/>
        <v>0</v>
      </c>
      <c r="AB56" s="459"/>
      <c r="AC56" s="235">
        <f t="shared" si="45"/>
        <v>4443529</v>
      </c>
      <c r="AD56" s="235">
        <f t="shared" si="45"/>
        <v>4443529</v>
      </c>
      <c r="AE56" s="235">
        <f t="shared" si="45"/>
        <v>4443529</v>
      </c>
      <c r="AF56" s="248">
        <f t="shared" ref="AF56:AK56" si="58">SUM(AF57:AF66)</f>
        <v>4443529</v>
      </c>
      <c r="AG56" s="248">
        <f t="shared" si="58"/>
        <v>4443529</v>
      </c>
      <c r="AH56" s="248">
        <f t="shared" si="58"/>
        <v>4443529</v>
      </c>
      <c r="AI56" s="248">
        <f t="shared" si="58"/>
        <v>0</v>
      </c>
      <c r="AJ56" s="248">
        <f t="shared" si="58"/>
        <v>0</v>
      </c>
      <c r="AK56" s="248">
        <f t="shared" si="58"/>
        <v>0</v>
      </c>
      <c r="AL56" s="459"/>
      <c r="AM56" s="235">
        <f t="shared" si="47"/>
        <v>1312669</v>
      </c>
      <c r="AN56" s="235">
        <f t="shared" si="47"/>
        <v>1312669</v>
      </c>
      <c r="AO56" s="235">
        <f t="shared" si="47"/>
        <v>1312669</v>
      </c>
      <c r="AP56" s="248">
        <f t="shared" ref="AP56:AU56" si="59">SUM(AP57:AP66)</f>
        <v>1312669</v>
      </c>
      <c r="AQ56" s="248">
        <f t="shared" si="59"/>
        <v>1312669</v>
      </c>
      <c r="AR56" s="248">
        <f t="shared" si="59"/>
        <v>1312669</v>
      </c>
      <c r="AS56" s="248">
        <f t="shared" si="59"/>
        <v>0</v>
      </c>
      <c r="AT56" s="248">
        <f t="shared" si="59"/>
        <v>0</v>
      </c>
      <c r="AU56" s="248">
        <f t="shared" si="59"/>
        <v>0</v>
      </c>
    </row>
    <row r="57" spans="1:47" ht="21" customHeight="1">
      <c r="A57" s="1097" t="s">
        <v>406</v>
      </c>
      <c r="B57" s="1097"/>
      <c r="C57" s="1097"/>
      <c r="D57" s="1097"/>
      <c r="E57" s="236"/>
      <c r="F57" s="234" t="str">
        <f>'[2]Таблица  2'!D49</f>
        <v>244</v>
      </c>
      <c r="G57" s="235">
        <f t="shared" si="12"/>
        <v>76544</v>
      </c>
      <c r="H57" s="279">
        <f t="shared" si="13"/>
        <v>76544</v>
      </c>
      <c r="I57" s="237">
        <f>'КФО 4'!H227</f>
        <v>76544</v>
      </c>
      <c r="J57" s="237">
        <f>'КФО 4'!H233</f>
        <v>0</v>
      </c>
      <c r="K57" s="279">
        <f>'КФО 5'!H161</f>
        <v>0</v>
      </c>
      <c r="L57" s="279">
        <f>'КФО 6'!H121</f>
        <v>0</v>
      </c>
      <c r="M57" s="279">
        <f>КФО2!H145</f>
        <v>0</v>
      </c>
      <c r="N57" s="237"/>
      <c r="P57" s="472"/>
      <c r="Q57" s="473"/>
      <c r="R57" s="474">
        <f t="shared" si="14"/>
        <v>0</v>
      </c>
      <c r="S57" s="475">
        <f t="shared" ref="S57:U73" si="60">V57+Y57</f>
        <v>76544</v>
      </c>
      <c r="T57" s="475">
        <f t="shared" si="60"/>
        <v>76544</v>
      </c>
      <c r="U57" s="475">
        <f t="shared" si="60"/>
        <v>76544</v>
      </c>
      <c r="V57" s="475">
        <f t="shared" si="40"/>
        <v>76544</v>
      </c>
      <c r="W57" s="475">
        <f t="shared" ref="W57:X73" si="61">AG57+AQ57</f>
        <v>76544</v>
      </c>
      <c r="X57" s="475">
        <f t="shared" si="61"/>
        <v>76544</v>
      </c>
      <c r="Y57" s="475">
        <f t="shared" si="42"/>
        <v>0</v>
      </c>
      <c r="Z57" s="475">
        <f t="shared" ref="Z57:AA73" si="62">AJ57+AT57</f>
        <v>0</v>
      </c>
      <c r="AA57" s="475">
        <f t="shared" si="62"/>
        <v>0</v>
      </c>
      <c r="AB57" s="459"/>
      <c r="AC57" s="235">
        <f t="shared" si="45"/>
        <v>76544</v>
      </c>
      <c r="AD57" s="235">
        <f t="shared" si="45"/>
        <v>76544</v>
      </c>
      <c r="AE57" s="235">
        <f t="shared" si="45"/>
        <v>76544</v>
      </c>
      <c r="AF57" s="237">
        <f>'КФО 4'!H227</f>
        <v>76544</v>
      </c>
      <c r="AG57" s="237">
        <f>'КФО 4'!I227</f>
        <v>76544</v>
      </c>
      <c r="AH57" s="237">
        <f>'КФО 4'!J227</f>
        <v>76544</v>
      </c>
      <c r="AI57" s="237"/>
      <c r="AJ57" s="237"/>
      <c r="AK57" s="237"/>
      <c r="AL57" s="459"/>
      <c r="AM57" s="235">
        <f t="shared" si="47"/>
        <v>0</v>
      </c>
      <c r="AN57" s="235">
        <f t="shared" si="47"/>
        <v>0</v>
      </c>
      <c r="AO57" s="235">
        <f t="shared" si="47"/>
        <v>0</v>
      </c>
      <c r="AP57" s="237">
        <f>'КФО 4'!H233</f>
        <v>0</v>
      </c>
      <c r="AQ57" s="237">
        <f>'КФО 4'!I233</f>
        <v>0</v>
      </c>
      <c r="AR57" s="237">
        <f>'КФО 4'!J233</f>
        <v>0</v>
      </c>
      <c r="AS57" s="237"/>
      <c r="AT57" s="237"/>
      <c r="AU57" s="237"/>
    </row>
    <row r="58" spans="1:47" ht="23.45" customHeight="1">
      <c r="A58" s="1097" t="s">
        <v>396</v>
      </c>
      <c r="B58" s="1097"/>
      <c r="C58" s="1097"/>
      <c r="D58" s="1097"/>
      <c r="E58" s="236"/>
      <c r="F58" s="234" t="str">
        <f>'[2]Таблица  2'!D50</f>
        <v>244</v>
      </c>
      <c r="G58" s="235">
        <f t="shared" si="12"/>
        <v>0</v>
      </c>
      <c r="H58" s="279">
        <f t="shared" si="13"/>
        <v>0</v>
      </c>
      <c r="I58" s="237">
        <f>'КФО 4'!H243</f>
        <v>0</v>
      </c>
      <c r="J58" s="237"/>
      <c r="K58" s="279">
        <f>'КФО 5'!H170</f>
        <v>0</v>
      </c>
      <c r="L58" s="279">
        <f>'КФО 6'!H130</f>
        <v>0</v>
      </c>
      <c r="M58" s="279">
        <f>КФО2!H154</f>
        <v>0</v>
      </c>
      <c r="N58" s="237"/>
      <c r="P58" s="472"/>
      <c r="Q58" s="473"/>
      <c r="R58" s="474">
        <f t="shared" si="14"/>
        <v>0</v>
      </c>
      <c r="S58" s="475">
        <f t="shared" si="60"/>
        <v>0</v>
      </c>
      <c r="T58" s="475">
        <f t="shared" si="60"/>
        <v>0</v>
      </c>
      <c r="U58" s="475">
        <f t="shared" si="60"/>
        <v>0</v>
      </c>
      <c r="V58" s="475">
        <f t="shared" si="40"/>
        <v>0</v>
      </c>
      <c r="W58" s="475">
        <f t="shared" si="61"/>
        <v>0</v>
      </c>
      <c r="X58" s="475">
        <f t="shared" si="61"/>
        <v>0</v>
      </c>
      <c r="Y58" s="475">
        <f t="shared" si="42"/>
        <v>0</v>
      </c>
      <c r="Z58" s="475">
        <f t="shared" si="62"/>
        <v>0</v>
      </c>
      <c r="AA58" s="475">
        <f t="shared" si="62"/>
        <v>0</v>
      </c>
      <c r="AB58" s="459"/>
      <c r="AC58" s="235">
        <f t="shared" ref="AC58:AE74" si="63">AF58+AI58</f>
        <v>0</v>
      </c>
      <c r="AD58" s="235">
        <f t="shared" si="63"/>
        <v>0</v>
      </c>
      <c r="AE58" s="235">
        <f t="shared" si="63"/>
        <v>0</v>
      </c>
      <c r="AF58" s="237">
        <f>'КФО 4'!H243</f>
        <v>0</v>
      </c>
      <c r="AG58" s="237">
        <f>'КФО 4'!I243</f>
        <v>0</v>
      </c>
      <c r="AH58" s="237">
        <f>'КФО 4'!J243</f>
        <v>0</v>
      </c>
      <c r="AI58" s="237"/>
      <c r="AJ58" s="237"/>
      <c r="AK58" s="237"/>
      <c r="AL58" s="459"/>
      <c r="AM58" s="235">
        <f t="shared" ref="AM58:AO74" si="64">AP58+AS58</f>
        <v>0</v>
      </c>
      <c r="AN58" s="235">
        <f t="shared" si="64"/>
        <v>0</v>
      </c>
      <c r="AO58" s="235">
        <f t="shared" si="64"/>
        <v>0</v>
      </c>
      <c r="AP58" s="237"/>
      <c r="AQ58" s="237"/>
      <c r="AR58" s="237"/>
      <c r="AS58" s="237"/>
      <c r="AT58" s="237"/>
      <c r="AU58" s="237"/>
    </row>
    <row r="59" spans="1:47" s="229" customFormat="1" ht="23.45" customHeight="1">
      <c r="A59" s="1097" t="s">
        <v>407</v>
      </c>
      <c r="B59" s="1097"/>
      <c r="C59" s="1097"/>
      <c r="D59" s="1097"/>
      <c r="E59" s="236"/>
      <c r="F59" s="234" t="str">
        <f>'[2]Таблица  2'!D51</f>
        <v>244</v>
      </c>
      <c r="G59" s="235">
        <f t="shared" si="12"/>
        <v>82060</v>
      </c>
      <c r="H59" s="279">
        <f t="shared" si="13"/>
        <v>82060</v>
      </c>
      <c r="I59" s="237">
        <f>'КФО 4'!H254+'КФО 4'!H260</f>
        <v>82060</v>
      </c>
      <c r="J59" s="237"/>
      <c r="K59" s="279">
        <f>'КФО 5'!H180</f>
        <v>0</v>
      </c>
      <c r="L59" s="279">
        <f>'КФО 6'!H140</f>
        <v>0</v>
      </c>
      <c r="M59" s="279">
        <f>КФО2!H164</f>
        <v>0</v>
      </c>
      <c r="N59" s="237"/>
      <c r="P59" s="472"/>
      <c r="Q59" s="473"/>
      <c r="R59" s="474">
        <f t="shared" si="14"/>
        <v>0</v>
      </c>
      <c r="S59" s="475">
        <f t="shared" si="60"/>
        <v>82060</v>
      </c>
      <c r="T59" s="475">
        <f t="shared" si="60"/>
        <v>82060</v>
      </c>
      <c r="U59" s="475">
        <f t="shared" si="60"/>
        <v>82060</v>
      </c>
      <c r="V59" s="475">
        <f t="shared" si="40"/>
        <v>82060</v>
      </c>
      <c r="W59" s="475">
        <f t="shared" si="61"/>
        <v>82060</v>
      </c>
      <c r="X59" s="475">
        <f t="shared" si="61"/>
        <v>82060</v>
      </c>
      <c r="Y59" s="475">
        <f t="shared" si="42"/>
        <v>0</v>
      </c>
      <c r="Z59" s="475">
        <f t="shared" si="62"/>
        <v>0</v>
      </c>
      <c r="AA59" s="475">
        <f t="shared" si="62"/>
        <v>0</v>
      </c>
      <c r="AB59" s="459"/>
      <c r="AC59" s="235">
        <f t="shared" si="63"/>
        <v>82060</v>
      </c>
      <c r="AD59" s="235">
        <f t="shared" si="63"/>
        <v>82060</v>
      </c>
      <c r="AE59" s="235">
        <f t="shared" si="63"/>
        <v>82060</v>
      </c>
      <c r="AF59" s="237">
        <f>'КФО 4'!H254</f>
        <v>82060</v>
      </c>
      <c r="AG59" s="237">
        <f>'КФО 4'!I254</f>
        <v>82060</v>
      </c>
      <c r="AH59" s="237">
        <f>'КФО 4'!J254</f>
        <v>82060</v>
      </c>
      <c r="AI59" s="237">
        <f>'КФО 4'!H260</f>
        <v>0</v>
      </c>
      <c r="AJ59" s="237">
        <f>'КФО 4'!I260</f>
        <v>0</v>
      </c>
      <c r="AK59" s="237">
        <f>'КФО 4'!J260</f>
        <v>0</v>
      </c>
      <c r="AL59" s="459"/>
      <c r="AM59" s="235">
        <f t="shared" si="64"/>
        <v>0</v>
      </c>
      <c r="AN59" s="235">
        <f t="shared" si="64"/>
        <v>0</v>
      </c>
      <c r="AO59" s="235">
        <f t="shared" si="64"/>
        <v>0</v>
      </c>
      <c r="AP59" s="237"/>
      <c r="AQ59" s="237"/>
      <c r="AR59" s="237"/>
      <c r="AS59" s="237"/>
      <c r="AT59" s="237"/>
      <c r="AU59" s="237"/>
    </row>
    <row r="60" spans="1:47" ht="21" customHeight="1">
      <c r="A60" s="1097" t="s">
        <v>408</v>
      </c>
      <c r="B60" s="1097"/>
      <c r="C60" s="1097"/>
      <c r="D60" s="1097"/>
      <c r="E60" s="236"/>
      <c r="F60" s="234" t="str">
        <f>'[2]Таблица  2'!D52</f>
        <v>244</v>
      </c>
      <c r="G60" s="235">
        <f t="shared" si="12"/>
        <v>0</v>
      </c>
      <c r="H60" s="279">
        <f t="shared" si="13"/>
        <v>0</v>
      </c>
      <c r="I60" s="237">
        <f>'КФО 4'!H269</f>
        <v>0</v>
      </c>
      <c r="J60" s="237"/>
      <c r="K60" s="279">
        <f>'КФО 5'!H188</f>
        <v>0</v>
      </c>
      <c r="L60" s="279">
        <f>'КФО 6'!H148</f>
        <v>0</v>
      </c>
      <c r="M60" s="279">
        <f>КФО2!H172</f>
        <v>0</v>
      </c>
      <c r="N60" s="237"/>
      <c r="P60" s="472"/>
      <c r="Q60" s="473"/>
      <c r="R60" s="474">
        <f t="shared" si="14"/>
        <v>0</v>
      </c>
      <c r="S60" s="475">
        <f t="shared" si="60"/>
        <v>0</v>
      </c>
      <c r="T60" s="475">
        <f t="shared" si="60"/>
        <v>0</v>
      </c>
      <c r="U60" s="475">
        <f t="shared" si="60"/>
        <v>0</v>
      </c>
      <c r="V60" s="475">
        <f t="shared" si="40"/>
        <v>0</v>
      </c>
      <c r="W60" s="475">
        <f t="shared" si="61"/>
        <v>0</v>
      </c>
      <c r="X60" s="475">
        <f t="shared" si="61"/>
        <v>0</v>
      </c>
      <c r="Y60" s="475">
        <f t="shared" si="42"/>
        <v>0</v>
      </c>
      <c r="Z60" s="475">
        <f t="shared" si="62"/>
        <v>0</v>
      </c>
      <c r="AA60" s="475">
        <f t="shared" si="62"/>
        <v>0</v>
      </c>
      <c r="AB60" s="459"/>
      <c r="AC60" s="235">
        <f t="shared" si="63"/>
        <v>0</v>
      </c>
      <c r="AD60" s="235">
        <f t="shared" si="63"/>
        <v>0</v>
      </c>
      <c r="AE60" s="235">
        <f t="shared" si="63"/>
        <v>0</v>
      </c>
      <c r="AF60" s="237">
        <f>'КФО 4'!H269</f>
        <v>0</v>
      </c>
      <c r="AG60" s="237">
        <f>'КФО 4'!I269</f>
        <v>0</v>
      </c>
      <c r="AH60" s="237">
        <f>'КФО 4'!J269</f>
        <v>0</v>
      </c>
      <c r="AI60" s="237"/>
      <c r="AJ60" s="237"/>
      <c r="AK60" s="237"/>
      <c r="AL60" s="459"/>
      <c r="AM60" s="235">
        <f t="shared" si="64"/>
        <v>0</v>
      </c>
      <c r="AN60" s="235">
        <f t="shared" si="64"/>
        <v>0</v>
      </c>
      <c r="AO60" s="235">
        <f t="shared" si="64"/>
        <v>0</v>
      </c>
      <c r="AP60" s="237"/>
      <c r="AQ60" s="237"/>
      <c r="AR60" s="237"/>
      <c r="AS60" s="237"/>
      <c r="AT60" s="237"/>
      <c r="AU60" s="237"/>
    </row>
    <row r="61" spans="1:47" ht="21" customHeight="1">
      <c r="A61" s="1097" t="s">
        <v>402</v>
      </c>
      <c r="B61" s="1097"/>
      <c r="C61" s="1097"/>
      <c r="D61" s="1097"/>
      <c r="E61" s="236"/>
      <c r="F61" s="234" t="str">
        <f>'[2]Таблица  2'!D53</f>
        <v>244</v>
      </c>
      <c r="G61" s="235">
        <f t="shared" si="12"/>
        <v>668271</v>
      </c>
      <c r="H61" s="279">
        <f t="shared" si="13"/>
        <v>629589</v>
      </c>
      <c r="I61" s="237">
        <f>'КФО 4'!H337+'КФО 4'!H354</f>
        <v>599589</v>
      </c>
      <c r="J61" s="237">
        <f>'КФО 4'!H366+'КФО 4'!H379</f>
        <v>30000</v>
      </c>
      <c r="K61" s="279">
        <f>'КФО 5'!H247</f>
        <v>28682</v>
      </c>
      <c r="L61" s="279">
        <f>'КФО 6'!H164</f>
        <v>0</v>
      </c>
      <c r="M61" s="279">
        <f>КФО2!H221</f>
        <v>10000</v>
      </c>
      <c r="N61" s="237"/>
      <c r="P61" s="472"/>
      <c r="Q61" s="473"/>
      <c r="R61" s="474">
        <f t="shared" si="14"/>
        <v>0</v>
      </c>
      <c r="S61" s="475">
        <f t="shared" si="60"/>
        <v>629589</v>
      </c>
      <c r="T61" s="475">
        <f t="shared" si="60"/>
        <v>629589</v>
      </c>
      <c r="U61" s="475">
        <f t="shared" si="60"/>
        <v>629589</v>
      </c>
      <c r="V61" s="475">
        <f t="shared" si="40"/>
        <v>629589</v>
      </c>
      <c r="W61" s="475">
        <f t="shared" si="61"/>
        <v>629589</v>
      </c>
      <c r="X61" s="475">
        <f t="shared" si="61"/>
        <v>629589</v>
      </c>
      <c r="Y61" s="475">
        <f t="shared" si="42"/>
        <v>0</v>
      </c>
      <c r="Z61" s="475">
        <f t="shared" si="62"/>
        <v>0</v>
      </c>
      <c r="AA61" s="475">
        <f t="shared" si="62"/>
        <v>0</v>
      </c>
      <c r="AB61" s="459"/>
      <c r="AC61" s="235">
        <f t="shared" si="63"/>
        <v>599589</v>
      </c>
      <c r="AD61" s="235">
        <f t="shared" si="63"/>
        <v>599589</v>
      </c>
      <c r="AE61" s="235">
        <f t="shared" si="63"/>
        <v>599589</v>
      </c>
      <c r="AF61" s="237">
        <f>'КФО 4'!H337</f>
        <v>599589</v>
      </c>
      <c r="AG61" s="237">
        <f>'КФО 4'!I337</f>
        <v>599589</v>
      </c>
      <c r="AH61" s="237">
        <f>'КФО 4'!J337</f>
        <v>599589</v>
      </c>
      <c r="AI61" s="237">
        <f>'КФО 4'!H354</f>
        <v>0</v>
      </c>
      <c r="AJ61" s="237">
        <f>'КФО 4'!I354</f>
        <v>0</v>
      </c>
      <c r="AK61" s="237">
        <f>'КФО 4'!J354</f>
        <v>0</v>
      </c>
      <c r="AL61" s="459"/>
      <c r="AM61" s="235">
        <f t="shared" si="64"/>
        <v>30000</v>
      </c>
      <c r="AN61" s="235">
        <f t="shared" si="64"/>
        <v>30000</v>
      </c>
      <c r="AO61" s="235">
        <f t="shared" si="64"/>
        <v>30000</v>
      </c>
      <c r="AP61" s="237">
        <f>'КФО 4'!H366</f>
        <v>30000</v>
      </c>
      <c r="AQ61" s="237">
        <f>'КФО 4'!I366</f>
        <v>30000</v>
      </c>
      <c r="AR61" s="237">
        <f>'КФО 4'!J366</f>
        <v>30000</v>
      </c>
      <c r="AS61" s="237">
        <f>'КФО 4'!H379</f>
        <v>0</v>
      </c>
      <c r="AT61" s="237">
        <f>'КФО 4'!I379</f>
        <v>0</v>
      </c>
      <c r="AU61" s="237">
        <f>'КФО 4'!J379</f>
        <v>0</v>
      </c>
    </row>
    <row r="62" spans="1:47" s="229" customFormat="1" ht="23.45" customHeight="1">
      <c r="A62" s="1097" t="s">
        <v>403</v>
      </c>
      <c r="B62" s="1097"/>
      <c r="C62" s="1097"/>
      <c r="D62" s="1097"/>
      <c r="E62" s="236"/>
      <c r="F62" s="234" t="str">
        <f>'[2]Таблица  2'!D54</f>
        <v>244</v>
      </c>
      <c r="G62" s="235">
        <f t="shared" si="12"/>
        <v>6522192</v>
      </c>
      <c r="H62" s="279">
        <f t="shared" si="13"/>
        <v>2979572</v>
      </c>
      <c r="I62" s="237">
        <f>'КФО 4'!H406+'КФО 4'!H422</f>
        <v>2929572</v>
      </c>
      <c r="J62" s="237">
        <f>'КФО 4'!H430+'КФО 4'!H438</f>
        <v>50000</v>
      </c>
      <c r="K62" s="279">
        <f>'КФО 5'!H283</f>
        <v>3521620</v>
      </c>
      <c r="L62" s="279">
        <f>'КФО 6'!H183</f>
        <v>0</v>
      </c>
      <c r="M62" s="279">
        <f>КФО2!H241</f>
        <v>21000</v>
      </c>
      <c r="N62" s="237"/>
      <c r="P62" s="472"/>
      <c r="Q62" s="473"/>
      <c r="R62" s="474">
        <f t="shared" si="14"/>
        <v>0</v>
      </c>
      <c r="S62" s="475">
        <f t="shared" si="60"/>
        <v>2979572</v>
      </c>
      <c r="T62" s="475">
        <f t="shared" si="60"/>
        <v>2979572</v>
      </c>
      <c r="U62" s="475">
        <f t="shared" si="60"/>
        <v>2979572</v>
      </c>
      <c r="V62" s="475">
        <f t="shared" si="40"/>
        <v>2979572</v>
      </c>
      <c r="W62" s="475">
        <f t="shared" si="61"/>
        <v>2979572</v>
      </c>
      <c r="X62" s="475">
        <f t="shared" si="61"/>
        <v>2979572</v>
      </c>
      <c r="Y62" s="475">
        <f t="shared" si="42"/>
        <v>0</v>
      </c>
      <c r="Z62" s="475">
        <f t="shared" si="62"/>
        <v>0</v>
      </c>
      <c r="AA62" s="475">
        <f t="shared" si="62"/>
        <v>0</v>
      </c>
      <c r="AB62" s="459"/>
      <c r="AC62" s="235">
        <f t="shared" si="63"/>
        <v>2929572</v>
      </c>
      <c r="AD62" s="235">
        <f t="shared" si="63"/>
        <v>2929572</v>
      </c>
      <c r="AE62" s="235">
        <f t="shared" si="63"/>
        <v>2929572</v>
      </c>
      <c r="AF62" s="237">
        <f>'КФО 4'!H406</f>
        <v>2929572</v>
      </c>
      <c r="AG62" s="237">
        <f>'КФО 4'!I406</f>
        <v>2929572</v>
      </c>
      <c r="AH62" s="237">
        <f>'КФО 4'!J406</f>
        <v>2929572</v>
      </c>
      <c r="AI62" s="237">
        <f>'КФО 4'!H422</f>
        <v>0</v>
      </c>
      <c r="AJ62" s="237">
        <f>'КФО 4'!I422</f>
        <v>0</v>
      </c>
      <c r="AK62" s="237">
        <f>'КФО 4'!J422</f>
        <v>0</v>
      </c>
      <c r="AL62" s="459"/>
      <c r="AM62" s="235">
        <f t="shared" si="64"/>
        <v>50000</v>
      </c>
      <c r="AN62" s="235">
        <f t="shared" si="64"/>
        <v>50000</v>
      </c>
      <c r="AO62" s="235">
        <f t="shared" si="64"/>
        <v>50000</v>
      </c>
      <c r="AP62" s="237">
        <f>'КФО 4'!H430</f>
        <v>50000</v>
      </c>
      <c r="AQ62" s="237">
        <f>'КФО 4'!I430</f>
        <v>50000</v>
      </c>
      <c r="AR62" s="237">
        <f>'КФО 4'!J430</f>
        <v>50000</v>
      </c>
      <c r="AS62" s="237">
        <f>'КФО 4'!H438</f>
        <v>0</v>
      </c>
      <c r="AT62" s="237">
        <f>'КФО 4'!I438</f>
        <v>0</v>
      </c>
      <c r="AU62" s="237">
        <f>'КФО 4'!J438</f>
        <v>0</v>
      </c>
    </row>
    <row r="63" spans="1:47" s="229" customFormat="1" ht="23.45" customHeight="1">
      <c r="A63" s="1097" t="s">
        <v>856</v>
      </c>
      <c r="B63" s="1097"/>
      <c r="C63" s="1097"/>
      <c r="D63" s="1097"/>
      <c r="E63" s="236"/>
      <c r="F63" s="234"/>
      <c r="G63" s="235"/>
      <c r="H63" s="279"/>
      <c r="I63" s="237"/>
      <c r="J63" s="237"/>
      <c r="K63" s="279"/>
      <c r="L63" s="279"/>
      <c r="M63" s="279"/>
      <c r="N63" s="237"/>
      <c r="P63" s="472"/>
      <c r="Q63" s="473"/>
      <c r="R63" s="474"/>
      <c r="S63" s="475"/>
      <c r="T63" s="475"/>
      <c r="U63" s="475"/>
      <c r="V63" s="475"/>
      <c r="W63" s="475"/>
      <c r="X63" s="475"/>
      <c r="Y63" s="475"/>
      <c r="Z63" s="475"/>
      <c r="AA63" s="475"/>
      <c r="AB63" s="459"/>
      <c r="AC63" s="235">
        <f t="shared" ref="AC63" si="65">AF63+AI63</f>
        <v>11878</v>
      </c>
      <c r="AD63" s="235">
        <f t="shared" ref="AD63" si="66">AG63+AJ63</f>
        <v>11878</v>
      </c>
      <c r="AE63" s="235">
        <f t="shared" ref="AE63" si="67">AH63+AK63</f>
        <v>11878</v>
      </c>
      <c r="AF63" s="237">
        <f>'КФО 4'!H451</f>
        <v>11878</v>
      </c>
      <c r="AG63" s="237">
        <f>'КФО 4'!I451</f>
        <v>11878</v>
      </c>
      <c r="AH63" s="237">
        <f>'КФО 4'!J451</f>
        <v>11878</v>
      </c>
      <c r="AI63" s="237"/>
      <c r="AJ63" s="237"/>
      <c r="AK63" s="237"/>
      <c r="AL63" s="459"/>
      <c r="AM63" s="235"/>
      <c r="AN63" s="235"/>
      <c r="AO63" s="235"/>
      <c r="AP63" s="237"/>
      <c r="AQ63" s="237"/>
      <c r="AR63" s="237"/>
      <c r="AS63" s="237"/>
      <c r="AT63" s="237"/>
      <c r="AU63" s="237"/>
    </row>
    <row r="64" spans="1:47" ht="21" customHeight="1">
      <c r="A64" s="1097" t="s">
        <v>409</v>
      </c>
      <c r="B64" s="1097"/>
      <c r="C64" s="1097"/>
      <c r="D64" s="1097"/>
      <c r="E64" s="236"/>
      <c r="F64" s="234" t="str">
        <f>'[2]Таблица  2'!D55</f>
        <v>244</v>
      </c>
      <c r="G64" s="235">
        <f t="shared" si="12"/>
        <v>0</v>
      </c>
      <c r="H64" s="279">
        <f t="shared" si="13"/>
        <v>0</v>
      </c>
      <c r="I64" s="237">
        <f>'КФО 4'!H465</f>
        <v>0</v>
      </c>
      <c r="J64" s="237"/>
      <c r="K64" s="279">
        <f>'КФО 5'!H296</f>
        <v>0</v>
      </c>
      <c r="L64" s="279">
        <f>'КФО 6'!H196</f>
        <v>0</v>
      </c>
      <c r="M64" s="279">
        <f>КФО2!H253</f>
        <v>0</v>
      </c>
      <c r="N64" s="237"/>
      <c r="P64" s="472"/>
      <c r="Q64" s="473"/>
      <c r="R64" s="474">
        <f t="shared" si="14"/>
        <v>0</v>
      </c>
      <c r="S64" s="475">
        <f t="shared" si="60"/>
        <v>0</v>
      </c>
      <c r="T64" s="475">
        <f t="shared" si="60"/>
        <v>0</v>
      </c>
      <c r="U64" s="475">
        <f t="shared" si="60"/>
        <v>0</v>
      </c>
      <c r="V64" s="475">
        <f t="shared" si="40"/>
        <v>0</v>
      </c>
      <c r="W64" s="475">
        <f t="shared" si="61"/>
        <v>0</v>
      </c>
      <c r="X64" s="475">
        <f t="shared" si="61"/>
        <v>0</v>
      </c>
      <c r="Y64" s="475">
        <f t="shared" si="42"/>
        <v>0</v>
      </c>
      <c r="Z64" s="475">
        <f t="shared" si="62"/>
        <v>0</v>
      </c>
      <c r="AA64" s="475">
        <f t="shared" si="62"/>
        <v>0</v>
      </c>
      <c r="AB64" s="459"/>
      <c r="AC64" s="235">
        <f t="shared" si="63"/>
        <v>0</v>
      </c>
      <c r="AD64" s="235">
        <f t="shared" si="63"/>
        <v>0</v>
      </c>
      <c r="AE64" s="235">
        <f t="shared" si="63"/>
        <v>0</v>
      </c>
      <c r="AF64" s="237">
        <f>'КФО 4'!H465</f>
        <v>0</v>
      </c>
      <c r="AG64" s="237">
        <f>'КФО 4'!I465</f>
        <v>0</v>
      </c>
      <c r="AH64" s="237">
        <f>'КФО 4'!J465</f>
        <v>0</v>
      </c>
      <c r="AI64" s="237"/>
      <c r="AJ64" s="237"/>
      <c r="AK64" s="237"/>
      <c r="AL64" s="459"/>
      <c r="AM64" s="235">
        <f t="shared" si="64"/>
        <v>0</v>
      </c>
      <c r="AN64" s="235">
        <f t="shared" si="64"/>
        <v>0</v>
      </c>
      <c r="AO64" s="235">
        <f t="shared" si="64"/>
        <v>0</v>
      </c>
      <c r="AP64" s="237"/>
      <c r="AQ64" s="237"/>
      <c r="AR64" s="237"/>
      <c r="AS64" s="237"/>
      <c r="AT64" s="237"/>
      <c r="AU64" s="237"/>
    </row>
    <row r="65" spans="1:47" ht="21" customHeight="1">
      <c r="A65" s="1097" t="s">
        <v>405</v>
      </c>
      <c r="B65" s="1097"/>
      <c r="C65" s="1097"/>
      <c r="D65" s="1097"/>
      <c r="E65" s="236"/>
      <c r="F65" s="234" t="str">
        <f>'[2]Таблица  2'!D56</f>
        <v>244</v>
      </c>
      <c r="G65" s="235">
        <f t="shared" si="12"/>
        <v>1206419</v>
      </c>
      <c r="H65" s="279">
        <f t="shared" si="13"/>
        <v>1174419</v>
      </c>
      <c r="I65" s="237">
        <f>'КФО 4'!H499+'КФО 4'!H521</f>
        <v>0</v>
      </c>
      <c r="J65" s="237">
        <f>'КФО 4'!H583+'КФО 4'!H633</f>
        <v>1174419</v>
      </c>
      <c r="K65" s="279">
        <f>'КФО 5'!H344</f>
        <v>12000</v>
      </c>
      <c r="L65" s="279">
        <f>'КФО 6'!H217</f>
        <v>0</v>
      </c>
      <c r="M65" s="279">
        <f>КФО2!H288</f>
        <v>20000</v>
      </c>
      <c r="N65" s="237"/>
      <c r="P65" s="472"/>
      <c r="Q65" s="473"/>
      <c r="R65" s="474">
        <f t="shared" si="14"/>
        <v>0</v>
      </c>
      <c r="S65" s="475">
        <f t="shared" si="60"/>
        <v>1174419</v>
      </c>
      <c r="T65" s="475">
        <f t="shared" si="60"/>
        <v>1174419</v>
      </c>
      <c r="U65" s="475">
        <f t="shared" si="60"/>
        <v>1174419</v>
      </c>
      <c r="V65" s="475">
        <f t="shared" si="40"/>
        <v>1174419</v>
      </c>
      <c r="W65" s="475">
        <f t="shared" si="61"/>
        <v>1174419</v>
      </c>
      <c r="X65" s="475">
        <f t="shared" si="61"/>
        <v>1174419</v>
      </c>
      <c r="Y65" s="475">
        <f t="shared" si="42"/>
        <v>0</v>
      </c>
      <c r="Z65" s="475">
        <f t="shared" si="62"/>
        <v>0</v>
      </c>
      <c r="AA65" s="475">
        <f t="shared" si="62"/>
        <v>0</v>
      </c>
      <c r="AB65" s="459"/>
      <c r="AC65" s="235">
        <f t="shared" si="63"/>
        <v>0</v>
      </c>
      <c r="AD65" s="235">
        <f t="shared" si="63"/>
        <v>0</v>
      </c>
      <c r="AE65" s="235">
        <f t="shared" si="63"/>
        <v>0</v>
      </c>
      <c r="AF65" s="237">
        <f>'КФО 4'!H499</f>
        <v>0</v>
      </c>
      <c r="AG65" s="237">
        <f>'КФО 4'!I499</f>
        <v>0</v>
      </c>
      <c r="AH65" s="237">
        <f>'КФО 4'!J499</f>
        <v>0</v>
      </c>
      <c r="AI65" s="237">
        <f>'КФО 4'!H521</f>
        <v>0</v>
      </c>
      <c r="AJ65" s="237">
        <f>'КФО 4'!I521</f>
        <v>0</v>
      </c>
      <c r="AK65" s="237">
        <f>'КФО 4'!J521</f>
        <v>0</v>
      </c>
      <c r="AL65" s="459"/>
      <c r="AM65" s="235">
        <f t="shared" si="64"/>
        <v>1174419</v>
      </c>
      <c r="AN65" s="235">
        <f t="shared" si="64"/>
        <v>1174419</v>
      </c>
      <c r="AO65" s="235">
        <f t="shared" si="64"/>
        <v>1174419</v>
      </c>
      <c r="AP65" s="237">
        <f>'КФО 4'!H583</f>
        <v>1174419</v>
      </c>
      <c r="AQ65" s="237">
        <f>'КФО 4'!I583</f>
        <v>1174419</v>
      </c>
      <c r="AR65" s="237">
        <f>'КФО 4'!J583</f>
        <v>1174419</v>
      </c>
      <c r="AS65" s="237">
        <f>'КФО 4'!H633</f>
        <v>0</v>
      </c>
      <c r="AT65" s="237">
        <f>'КФО 4'!I633</f>
        <v>0</v>
      </c>
      <c r="AU65" s="237">
        <f>'КФО 4'!J633</f>
        <v>0</v>
      </c>
    </row>
    <row r="66" spans="1:47" ht="21" customHeight="1">
      <c r="A66" s="1097" t="s">
        <v>410</v>
      </c>
      <c r="B66" s="1097"/>
      <c r="C66" s="1097"/>
      <c r="D66" s="1097"/>
      <c r="E66" s="236"/>
      <c r="F66" s="234" t="str">
        <f>'[2]Таблица  2'!D57</f>
        <v>244</v>
      </c>
      <c r="G66" s="235">
        <f t="shared" si="12"/>
        <v>882436</v>
      </c>
      <c r="H66" s="279">
        <f t="shared" si="13"/>
        <v>802136</v>
      </c>
      <c r="I66" s="237">
        <f>'КФО 4'!H735+'КФО 4'!H815</f>
        <v>743886</v>
      </c>
      <c r="J66" s="237">
        <f>'КФО 4'!H890+'КФО 4'!H985</f>
        <v>58250</v>
      </c>
      <c r="K66" s="279">
        <f>'КФО 5'!H430</f>
        <v>46400</v>
      </c>
      <c r="L66" s="279">
        <f>'КФО 6'!H245</f>
        <v>0</v>
      </c>
      <c r="M66" s="279">
        <f>КФО2!H395</f>
        <v>33900</v>
      </c>
      <c r="N66" s="237"/>
      <c r="P66" s="472"/>
      <c r="Q66" s="473"/>
      <c r="R66" s="474">
        <f t="shared" si="14"/>
        <v>0</v>
      </c>
      <c r="S66" s="475">
        <f t="shared" si="60"/>
        <v>802136</v>
      </c>
      <c r="T66" s="475">
        <f t="shared" si="60"/>
        <v>802136</v>
      </c>
      <c r="U66" s="475">
        <f t="shared" si="60"/>
        <v>802136</v>
      </c>
      <c r="V66" s="475">
        <f t="shared" si="40"/>
        <v>802136</v>
      </c>
      <c r="W66" s="475">
        <f t="shared" si="61"/>
        <v>802136</v>
      </c>
      <c r="X66" s="475">
        <f t="shared" si="61"/>
        <v>802136</v>
      </c>
      <c r="Y66" s="475">
        <f t="shared" si="42"/>
        <v>0</v>
      </c>
      <c r="Z66" s="475">
        <f t="shared" si="62"/>
        <v>0</v>
      </c>
      <c r="AA66" s="475">
        <f t="shared" si="62"/>
        <v>0</v>
      </c>
      <c r="AB66" s="459"/>
      <c r="AC66" s="235">
        <f t="shared" si="63"/>
        <v>743886</v>
      </c>
      <c r="AD66" s="235">
        <f t="shared" si="63"/>
        <v>743886</v>
      </c>
      <c r="AE66" s="235">
        <f t="shared" si="63"/>
        <v>743886</v>
      </c>
      <c r="AF66" s="237">
        <f>'КФО 4'!H735</f>
        <v>743886</v>
      </c>
      <c r="AG66" s="237">
        <f>'КФО 4'!I735</f>
        <v>743886</v>
      </c>
      <c r="AH66" s="237">
        <f>'КФО 4'!J735</f>
        <v>743886</v>
      </c>
      <c r="AI66" s="237">
        <f>'КФО 4'!H815</f>
        <v>0</v>
      </c>
      <c r="AJ66" s="237">
        <f>'КФО 4'!I815</f>
        <v>0</v>
      </c>
      <c r="AK66" s="237">
        <f>'КФО 4'!J815</f>
        <v>0</v>
      </c>
      <c r="AL66" s="459"/>
      <c r="AM66" s="235">
        <f t="shared" si="64"/>
        <v>58250</v>
      </c>
      <c r="AN66" s="235">
        <f t="shared" si="64"/>
        <v>58250</v>
      </c>
      <c r="AO66" s="235">
        <f t="shared" si="64"/>
        <v>58250</v>
      </c>
      <c r="AP66" s="237">
        <f>'КФО 4'!H890</f>
        <v>58250</v>
      </c>
      <c r="AQ66" s="237">
        <f>'КФО 4'!I890</f>
        <v>58250</v>
      </c>
      <c r="AR66" s="237">
        <f>'КФО 4'!J890</f>
        <v>58250</v>
      </c>
      <c r="AS66" s="237">
        <f>'КФО 4'!H985</f>
        <v>0</v>
      </c>
      <c r="AT66" s="237">
        <f>'КФО 4'!I985</f>
        <v>0</v>
      </c>
      <c r="AU66" s="237">
        <f>'КФО 4'!J985</f>
        <v>0</v>
      </c>
    </row>
    <row r="67" spans="1:47" ht="21" customHeight="1">
      <c r="A67" s="1126" t="s">
        <v>525</v>
      </c>
      <c r="B67" s="1127"/>
      <c r="C67" s="1127"/>
      <c r="D67" s="1128"/>
      <c r="E67" s="247"/>
      <c r="F67" s="234" t="s">
        <v>484</v>
      </c>
      <c r="G67" s="235">
        <f t="shared" si="12"/>
        <v>1438083</v>
      </c>
      <c r="H67" s="250">
        <f t="shared" si="13"/>
        <v>1438083</v>
      </c>
      <c r="I67" s="248">
        <f>I68</f>
        <v>1438083</v>
      </c>
      <c r="J67" s="248">
        <f>J68</f>
        <v>0</v>
      </c>
      <c r="K67" s="248">
        <f>K68</f>
        <v>0</v>
      </c>
      <c r="L67" s="248">
        <f>L68</f>
        <v>0</v>
      </c>
      <c r="M67" s="248">
        <f>M68</f>
        <v>0</v>
      </c>
      <c r="N67" s="248"/>
      <c r="P67" s="472"/>
      <c r="Q67" s="473"/>
      <c r="R67" s="474">
        <f t="shared" si="14"/>
        <v>0</v>
      </c>
      <c r="S67" s="475">
        <f t="shared" si="60"/>
        <v>1438083</v>
      </c>
      <c r="T67" s="475">
        <f t="shared" si="60"/>
        <v>1438083</v>
      </c>
      <c r="U67" s="475">
        <f t="shared" si="60"/>
        <v>1438083</v>
      </c>
      <c r="V67" s="475">
        <f t="shared" si="40"/>
        <v>1438083</v>
      </c>
      <c r="W67" s="475">
        <f t="shared" si="61"/>
        <v>1438083</v>
      </c>
      <c r="X67" s="475">
        <f t="shared" si="61"/>
        <v>1438083</v>
      </c>
      <c r="Y67" s="475">
        <f t="shared" si="42"/>
        <v>0</v>
      </c>
      <c r="Z67" s="475">
        <f t="shared" si="62"/>
        <v>0</v>
      </c>
      <c r="AA67" s="475">
        <f t="shared" si="62"/>
        <v>0</v>
      </c>
      <c r="AB67" s="459"/>
      <c r="AC67" s="235">
        <f t="shared" si="63"/>
        <v>1438083</v>
      </c>
      <c r="AD67" s="235">
        <f t="shared" si="63"/>
        <v>1438083</v>
      </c>
      <c r="AE67" s="235">
        <f t="shared" si="63"/>
        <v>1438083</v>
      </c>
      <c r="AF67" s="248">
        <f t="shared" ref="AF67:AK67" si="68">AF68</f>
        <v>1438083</v>
      </c>
      <c r="AG67" s="248">
        <f t="shared" si="68"/>
        <v>1438083</v>
      </c>
      <c r="AH67" s="248">
        <f t="shared" si="68"/>
        <v>1438083</v>
      </c>
      <c r="AI67" s="248">
        <f t="shared" si="68"/>
        <v>0</v>
      </c>
      <c r="AJ67" s="248">
        <f t="shared" si="68"/>
        <v>0</v>
      </c>
      <c r="AK67" s="248">
        <f t="shared" si="68"/>
        <v>0</v>
      </c>
      <c r="AL67" s="459"/>
      <c r="AM67" s="235">
        <f t="shared" si="64"/>
        <v>0</v>
      </c>
      <c r="AN67" s="235">
        <f t="shared" si="64"/>
        <v>0</v>
      </c>
      <c r="AO67" s="235">
        <f t="shared" si="64"/>
        <v>0</v>
      </c>
      <c r="AP67" s="248">
        <f t="shared" ref="AP67:AU67" si="69">AP68</f>
        <v>0</v>
      </c>
      <c r="AQ67" s="248">
        <f t="shared" si="69"/>
        <v>0</v>
      </c>
      <c r="AR67" s="248">
        <f t="shared" si="69"/>
        <v>0</v>
      </c>
      <c r="AS67" s="248">
        <f t="shared" si="69"/>
        <v>0</v>
      </c>
      <c r="AT67" s="248">
        <f t="shared" si="69"/>
        <v>0</v>
      </c>
      <c r="AU67" s="248">
        <f t="shared" si="69"/>
        <v>0</v>
      </c>
    </row>
    <row r="68" spans="1:47" s="229" customFormat="1" ht="23.45" customHeight="1">
      <c r="A68" s="1122" t="s">
        <v>407</v>
      </c>
      <c r="B68" s="1122"/>
      <c r="C68" s="1122"/>
      <c r="D68" s="1122"/>
      <c r="E68" s="427"/>
      <c r="F68" s="428" t="s">
        <v>484</v>
      </c>
      <c r="G68" s="437">
        <f t="shared" si="12"/>
        <v>1438083</v>
      </c>
      <c r="H68" s="432">
        <f>J68+I68</f>
        <v>1438083</v>
      </c>
      <c r="I68" s="436">
        <f>'КФО 4'!H202</f>
        <v>1438083</v>
      </c>
      <c r="J68" s="436"/>
      <c r="K68" s="432"/>
      <c r="L68" s="432"/>
      <c r="M68" s="432">
        <f>КФО2!H123</f>
        <v>0</v>
      </c>
      <c r="N68" s="432"/>
      <c r="P68" s="472"/>
      <c r="Q68" s="473"/>
      <c r="R68" s="474">
        <f t="shared" si="14"/>
        <v>0</v>
      </c>
      <c r="S68" s="475">
        <f t="shared" si="60"/>
        <v>1438083</v>
      </c>
      <c r="T68" s="475">
        <f t="shared" si="60"/>
        <v>1438083</v>
      </c>
      <c r="U68" s="475">
        <f t="shared" si="60"/>
        <v>1438083</v>
      </c>
      <c r="V68" s="475">
        <f t="shared" si="40"/>
        <v>1438083</v>
      </c>
      <c r="W68" s="475">
        <f t="shared" si="61"/>
        <v>1438083</v>
      </c>
      <c r="X68" s="475">
        <f t="shared" si="61"/>
        <v>1438083</v>
      </c>
      <c r="Y68" s="475">
        <f t="shared" si="42"/>
        <v>0</v>
      </c>
      <c r="Z68" s="475">
        <f t="shared" si="62"/>
        <v>0</v>
      </c>
      <c r="AA68" s="475">
        <f t="shared" si="62"/>
        <v>0</v>
      </c>
      <c r="AB68" s="459"/>
      <c r="AC68" s="235">
        <f t="shared" si="63"/>
        <v>1438083</v>
      </c>
      <c r="AD68" s="235">
        <f t="shared" si="63"/>
        <v>1438083</v>
      </c>
      <c r="AE68" s="235">
        <f t="shared" si="63"/>
        <v>1438083</v>
      </c>
      <c r="AF68" s="436">
        <f>'КФО 4'!H195</f>
        <v>1438083</v>
      </c>
      <c r="AG68" s="436">
        <f>'КФО 4'!I195</f>
        <v>1438083</v>
      </c>
      <c r="AH68" s="436">
        <f>'КФО 4'!J195</f>
        <v>1438083</v>
      </c>
      <c r="AI68" s="436">
        <f>'КФО 4'!H201</f>
        <v>0</v>
      </c>
      <c r="AJ68" s="436">
        <f>'КФО 4'!I201</f>
        <v>0</v>
      </c>
      <c r="AK68" s="436">
        <f>'КФО 4'!J201</f>
        <v>0</v>
      </c>
      <c r="AL68" s="459"/>
      <c r="AM68" s="235">
        <f t="shared" si="64"/>
        <v>0</v>
      </c>
      <c r="AN68" s="235">
        <f t="shared" si="64"/>
        <v>0</v>
      </c>
      <c r="AO68" s="235">
        <f t="shared" si="64"/>
        <v>0</v>
      </c>
      <c r="AP68" s="436"/>
      <c r="AQ68" s="436"/>
      <c r="AR68" s="436"/>
      <c r="AS68" s="436"/>
      <c r="AT68" s="436"/>
      <c r="AU68" s="436"/>
    </row>
    <row r="69" spans="1:47" s="433" customFormat="1" ht="31.5" customHeight="1">
      <c r="A69" s="1123" t="s">
        <v>524</v>
      </c>
      <c r="B69" s="1124"/>
      <c r="C69" s="1124"/>
      <c r="D69" s="1125"/>
      <c r="E69" s="431"/>
      <c r="F69" s="428"/>
      <c r="G69" s="429">
        <f>H69+K69+L69+M69</f>
        <v>1520143</v>
      </c>
      <c r="H69" s="430">
        <f>J69+I69</f>
        <v>1520143</v>
      </c>
      <c r="I69" s="430">
        <f>I68+I59</f>
        <v>1520143</v>
      </c>
      <c r="J69" s="430">
        <f>J68+J59</f>
        <v>0</v>
      </c>
      <c r="K69" s="430">
        <f>K68+K59</f>
        <v>0</v>
      </c>
      <c r="L69" s="430">
        <f>L68+L59</f>
        <v>0</v>
      </c>
      <c r="M69" s="430">
        <f>M68+M59</f>
        <v>0</v>
      </c>
      <c r="N69" s="430"/>
      <c r="P69" s="472"/>
      <c r="Q69" s="473"/>
      <c r="R69" s="474">
        <f t="shared" si="14"/>
        <v>0</v>
      </c>
      <c r="S69" s="475">
        <f t="shared" si="60"/>
        <v>1520143</v>
      </c>
      <c r="T69" s="475">
        <f t="shared" si="60"/>
        <v>1520143</v>
      </c>
      <c r="U69" s="475">
        <f t="shared" si="60"/>
        <v>1520143</v>
      </c>
      <c r="V69" s="475">
        <f t="shared" si="40"/>
        <v>1520143</v>
      </c>
      <c r="W69" s="475">
        <f t="shared" si="61"/>
        <v>1520143</v>
      </c>
      <c r="X69" s="475">
        <f t="shared" si="61"/>
        <v>1520143</v>
      </c>
      <c r="Y69" s="475">
        <f t="shared" si="42"/>
        <v>0</v>
      </c>
      <c r="Z69" s="475">
        <f t="shared" si="62"/>
        <v>0</v>
      </c>
      <c r="AA69" s="475">
        <f t="shared" si="62"/>
        <v>0</v>
      </c>
      <c r="AB69" s="459"/>
      <c r="AC69" s="235">
        <f t="shared" si="63"/>
        <v>1520143</v>
      </c>
      <c r="AD69" s="235">
        <f t="shared" si="63"/>
        <v>1520143</v>
      </c>
      <c r="AE69" s="235">
        <f t="shared" si="63"/>
        <v>1520143</v>
      </c>
      <c r="AF69" s="430">
        <f t="shared" ref="AF69:AK69" si="70">AF68+AF59</f>
        <v>1520143</v>
      </c>
      <c r="AG69" s="430">
        <f t="shared" si="70"/>
        <v>1520143</v>
      </c>
      <c r="AH69" s="430">
        <f t="shared" si="70"/>
        <v>1520143</v>
      </c>
      <c r="AI69" s="430">
        <f t="shared" si="70"/>
        <v>0</v>
      </c>
      <c r="AJ69" s="430">
        <f t="shared" si="70"/>
        <v>0</v>
      </c>
      <c r="AK69" s="430">
        <f t="shared" si="70"/>
        <v>0</v>
      </c>
      <c r="AL69" s="459"/>
      <c r="AM69" s="235">
        <f t="shared" si="64"/>
        <v>0</v>
      </c>
      <c r="AN69" s="235">
        <f t="shared" si="64"/>
        <v>0</v>
      </c>
      <c r="AO69" s="235">
        <f t="shared" si="64"/>
        <v>0</v>
      </c>
      <c r="AP69" s="430">
        <f t="shared" ref="AP69:AU69" si="71">AP68+AP59</f>
        <v>0</v>
      </c>
      <c r="AQ69" s="430">
        <f t="shared" si="71"/>
        <v>0</v>
      </c>
      <c r="AR69" s="430">
        <f t="shared" si="71"/>
        <v>0</v>
      </c>
      <c r="AS69" s="430">
        <f t="shared" si="71"/>
        <v>0</v>
      </c>
      <c r="AT69" s="430">
        <f t="shared" si="71"/>
        <v>0</v>
      </c>
      <c r="AU69" s="430">
        <f t="shared" si="71"/>
        <v>0</v>
      </c>
    </row>
    <row r="70" spans="1:47" ht="21" customHeight="1">
      <c r="A70" s="1119" t="s">
        <v>384</v>
      </c>
      <c r="B70" s="1119"/>
      <c r="C70" s="1119"/>
      <c r="D70" s="1119"/>
      <c r="E70" s="236"/>
      <c r="F70" s="234" t="s">
        <v>328</v>
      </c>
      <c r="G70" s="235">
        <f t="shared" si="12"/>
        <v>0</v>
      </c>
      <c r="H70" s="255">
        <f t="shared" si="13"/>
        <v>0</v>
      </c>
      <c r="I70" s="243"/>
      <c r="J70" s="243"/>
      <c r="K70" s="280"/>
      <c r="L70" s="280"/>
      <c r="M70" s="280"/>
      <c r="N70" s="243"/>
      <c r="P70" s="472"/>
      <c r="Q70" s="473"/>
      <c r="R70" s="471"/>
      <c r="S70" s="475">
        <f t="shared" si="60"/>
        <v>0</v>
      </c>
      <c r="T70" s="475">
        <f t="shared" si="60"/>
        <v>0</v>
      </c>
      <c r="U70" s="475">
        <f t="shared" si="60"/>
        <v>0</v>
      </c>
      <c r="V70" s="475">
        <f t="shared" si="40"/>
        <v>0</v>
      </c>
      <c r="W70" s="475">
        <f t="shared" si="61"/>
        <v>0</v>
      </c>
      <c r="X70" s="475">
        <f t="shared" si="61"/>
        <v>0</v>
      </c>
      <c r="Y70" s="475">
        <f t="shared" si="42"/>
        <v>0</v>
      </c>
      <c r="Z70" s="475">
        <f t="shared" si="62"/>
        <v>0</v>
      </c>
      <c r="AA70" s="475">
        <f t="shared" si="62"/>
        <v>0</v>
      </c>
      <c r="AB70" s="459"/>
      <c r="AC70" s="235">
        <f t="shared" si="63"/>
        <v>0</v>
      </c>
      <c r="AD70" s="235">
        <f t="shared" si="63"/>
        <v>0</v>
      </c>
      <c r="AE70" s="235">
        <f t="shared" si="63"/>
        <v>0</v>
      </c>
      <c r="AF70" s="243"/>
      <c r="AG70" s="243"/>
      <c r="AH70" s="243"/>
      <c r="AI70" s="243"/>
      <c r="AJ70" s="243"/>
      <c r="AK70" s="243"/>
      <c r="AL70" s="459"/>
      <c r="AM70" s="235">
        <f t="shared" si="64"/>
        <v>0</v>
      </c>
      <c r="AN70" s="235">
        <f t="shared" si="64"/>
        <v>0</v>
      </c>
      <c r="AO70" s="235">
        <f t="shared" si="64"/>
        <v>0</v>
      </c>
      <c r="AP70" s="243"/>
      <c r="AQ70" s="243"/>
      <c r="AR70" s="243"/>
      <c r="AS70" s="243"/>
      <c r="AT70" s="243"/>
      <c r="AU70" s="243"/>
    </row>
    <row r="71" spans="1:47" ht="21" customHeight="1">
      <c r="A71" s="1119" t="s">
        <v>385</v>
      </c>
      <c r="B71" s="1119"/>
      <c r="C71" s="1119"/>
      <c r="D71" s="1119"/>
      <c r="E71" s="236"/>
      <c r="F71" s="234" t="s">
        <v>328</v>
      </c>
      <c r="G71" s="235">
        <f t="shared" si="12"/>
        <v>19387204.759999998</v>
      </c>
      <c r="H71" s="255">
        <f t="shared" si="13"/>
        <v>2859684</v>
      </c>
      <c r="I71" s="243">
        <v>2859684</v>
      </c>
      <c r="J71" s="243"/>
      <c r="K71" s="280">
        <v>10757150</v>
      </c>
      <c r="L71" s="280"/>
      <c r="M71" s="280">
        <v>5770370.7599999998</v>
      </c>
      <c r="N71" s="243"/>
      <c r="P71" s="472"/>
      <c r="Q71" s="473"/>
      <c r="R71" s="471"/>
      <c r="S71" s="475">
        <f t="shared" si="60"/>
        <v>0</v>
      </c>
      <c r="T71" s="475">
        <f t="shared" si="60"/>
        <v>0</v>
      </c>
      <c r="U71" s="475">
        <f t="shared" si="60"/>
        <v>0</v>
      </c>
      <c r="V71" s="475">
        <f t="shared" si="40"/>
        <v>0</v>
      </c>
      <c r="W71" s="475">
        <f t="shared" si="61"/>
        <v>0</v>
      </c>
      <c r="X71" s="475">
        <f t="shared" si="61"/>
        <v>0</v>
      </c>
      <c r="Y71" s="475">
        <f t="shared" si="42"/>
        <v>0</v>
      </c>
      <c r="Z71" s="475">
        <f t="shared" si="62"/>
        <v>0</v>
      </c>
      <c r="AA71" s="475">
        <f t="shared" si="62"/>
        <v>0</v>
      </c>
      <c r="AB71" s="459"/>
      <c r="AC71" s="235">
        <f t="shared" si="63"/>
        <v>0</v>
      </c>
      <c r="AD71" s="235">
        <f t="shared" si="63"/>
        <v>0</v>
      </c>
      <c r="AE71" s="235">
        <f t="shared" si="63"/>
        <v>0</v>
      </c>
      <c r="AF71" s="243"/>
      <c r="AG71" s="243"/>
      <c r="AH71" s="243"/>
      <c r="AI71" s="243"/>
      <c r="AJ71" s="243"/>
      <c r="AK71" s="243"/>
      <c r="AL71" s="459"/>
      <c r="AM71" s="235">
        <f t="shared" si="64"/>
        <v>0</v>
      </c>
      <c r="AN71" s="235">
        <f t="shared" si="64"/>
        <v>0</v>
      </c>
      <c r="AO71" s="235">
        <f t="shared" si="64"/>
        <v>0</v>
      </c>
      <c r="AP71" s="243"/>
      <c r="AQ71" s="243"/>
      <c r="AR71" s="243"/>
      <c r="AS71" s="243"/>
      <c r="AT71" s="243"/>
      <c r="AU71" s="243"/>
    </row>
    <row r="72" spans="1:47" ht="23.45" hidden="1" customHeight="1">
      <c r="A72" s="1120" t="s">
        <v>329</v>
      </c>
      <c r="B72" s="1120"/>
      <c r="C72" s="1120"/>
      <c r="D72" s="1120"/>
      <c r="E72" s="236">
        <v>300</v>
      </c>
      <c r="F72" s="234" t="str">
        <f>'[2]Таблица  2'!D58</f>
        <v>х</v>
      </c>
      <c r="G72" s="235">
        <f t="shared" si="12"/>
        <v>0</v>
      </c>
      <c r="H72" s="279">
        <f t="shared" si="13"/>
        <v>0</v>
      </c>
      <c r="I72" s="238"/>
      <c r="J72" s="238"/>
      <c r="K72" s="282"/>
      <c r="L72" s="282"/>
      <c r="M72" s="282"/>
      <c r="N72" s="238"/>
      <c r="P72" s="472"/>
      <c r="Q72" s="473"/>
      <c r="R72" s="471"/>
      <c r="S72" s="475">
        <f t="shared" si="60"/>
        <v>0</v>
      </c>
      <c r="T72" s="475">
        <f t="shared" si="60"/>
        <v>0</v>
      </c>
      <c r="U72" s="475">
        <f t="shared" si="60"/>
        <v>0</v>
      </c>
      <c r="V72" s="475">
        <f t="shared" si="40"/>
        <v>0</v>
      </c>
      <c r="W72" s="475">
        <f t="shared" si="61"/>
        <v>0</v>
      </c>
      <c r="X72" s="475">
        <f t="shared" si="61"/>
        <v>0</v>
      </c>
      <c r="Y72" s="475">
        <f t="shared" si="42"/>
        <v>0</v>
      </c>
      <c r="Z72" s="475">
        <f t="shared" si="62"/>
        <v>0</v>
      </c>
      <c r="AA72" s="475">
        <f t="shared" si="62"/>
        <v>0</v>
      </c>
      <c r="AB72" s="459"/>
      <c r="AC72" s="235">
        <f t="shared" si="63"/>
        <v>0</v>
      </c>
      <c r="AD72" s="235">
        <f t="shared" si="63"/>
        <v>0</v>
      </c>
      <c r="AE72" s="235">
        <f t="shared" si="63"/>
        <v>0</v>
      </c>
      <c r="AF72" s="238"/>
      <c r="AG72" s="238"/>
      <c r="AH72" s="238"/>
      <c r="AI72" s="238"/>
      <c r="AJ72" s="238"/>
      <c r="AK72" s="238"/>
      <c r="AL72" s="459"/>
      <c r="AM72" s="235">
        <f t="shared" si="64"/>
        <v>0</v>
      </c>
      <c r="AN72" s="235">
        <f t="shared" si="64"/>
        <v>0</v>
      </c>
      <c r="AO72" s="235">
        <f t="shared" si="64"/>
        <v>0</v>
      </c>
      <c r="AP72" s="238"/>
      <c r="AQ72" s="238"/>
      <c r="AR72" s="238"/>
      <c r="AS72" s="238"/>
      <c r="AT72" s="238"/>
      <c r="AU72" s="238"/>
    </row>
    <row r="73" spans="1:47" ht="23.45" hidden="1" customHeight="1">
      <c r="A73" s="1120" t="s">
        <v>330</v>
      </c>
      <c r="B73" s="1120"/>
      <c r="C73" s="1120"/>
      <c r="D73" s="1120"/>
      <c r="E73" s="236">
        <v>310</v>
      </c>
      <c r="F73" s="234">
        <f>'[2]Таблица  2'!D59</f>
        <v>0</v>
      </c>
      <c r="G73" s="235">
        <f t="shared" si="12"/>
        <v>0</v>
      </c>
      <c r="H73" s="279">
        <f t="shared" si="13"/>
        <v>0</v>
      </c>
      <c r="I73" s="238"/>
      <c r="J73" s="238"/>
      <c r="K73" s="282"/>
      <c r="L73" s="282"/>
      <c r="M73" s="282"/>
      <c r="N73" s="238"/>
      <c r="P73" s="472"/>
      <c r="Q73" s="473"/>
      <c r="R73" s="471"/>
      <c r="S73" s="475">
        <f t="shared" si="60"/>
        <v>0</v>
      </c>
      <c r="T73" s="475">
        <f t="shared" si="60"/>
        <v>0</v>
      </c>
      <c r="U73" s="475">
        <f t="shared" si="60"/>
        <v>0</v>
      </c>
      <c r="V73" s="475">
        <f t="shared" si="40"/>
        <v>0</v>
      </c>
      <c r="W73" s="475">
        <f t="shared" si="61"/>
        <v>0</v>
      </c>
      <c r="X73" s="475">
        <f t="shared" si="61"/>
        <v>0</v>
      </c>
      <c r="Y73" s="475">
        <f t="shared" si="42"/>
        <v>0</v>
      </c>
      <c r="Z73" s="475">
        <f t="shared" si="62"/>
        <v>0</v>
      </c>
      <c r="AA73" s="475">
        <f t="shared" si="62"/>
        <v>0</v>
      </c>
      <c r="AB73" s="459"/>
      <c r="AC73" s="235">
        <f t="shared" si="63"/>
        <v>0</v>
      </c>
      <c r="AD73" s="235">
        <f t="shared" si="63"/>
        <v>0</v>
      </c>
      <c r="AE73" s="235">
        <f t="shared" si="63"/>
        <v>0</v>
      </c>
      <c r="AF73" s="238"/>
      <c r="AG73" s="238"/>
      <c r="AH73" s="238"/>
      <c r="AI73" s="238"/>
      <c r="AJ73" s="238"/>
      <c r="AK73" s="238"/>
      <c r="AL73" s="459"/>
      <c r="AM73" s="235">
        <f t="shared" si="64"/>
        <v>0</v>
      </c>
      <c r="AN73" s="235">
        <f t="shared" si="64"/>
        <v>0</v>
      </c>
      <c r="AO73" s="235">
        <f t="shared" si="64"/>
        <v>0</v>
      </c>
      <c r="AP73" s="238"/>
      <c r="AQ73" s="238"/>
      <c r="AR73" s="238"/>
      <c r="AS73" s="238"/>
      <c r="AT73" s="238"/>
      <c r="AU73" s="238"/>
    </row>
    <row r="74" spans="1:47" ht="21" hidden="1" customHeight="1">
      <c r="A74" s="1120" t="s">
        <v>331</v>
      </c>
      <c r="B74" s="1120"/>
      <c r="C74" s="1120"/>
      <c r="D74" s="1120"/>
      <c r="E74" s="236">
        <v>320</v>
      </c>
      <c r="F74" s="234">
        <f>'[2]Таблица  2'!D60</f>
        <v>0</v>
      </c>
      <c r="G74" s="235">
        <f t="shared" si="12"/>
        <v>0</v>
      </c>
      <c r="H74" s="279">
        <f t="shared" si="13"/>
        <v>0</v>
      </c>
      <c r="I74" s="238"/>
      <c r="J74" s="238"/>
      <c r="K74" s="282"/>
      <c r="L74" s="282"/>
      <c r="M74" s="282"/>
      <c r="N74" s="238"/>
      <c r="P74" s="472"/>
      <c r="Q74" s="473"/>
      <c r="R74" s="471"/>
      <c r="S74" s="475">
        <f t="shared" ref="S74:U78" si="72">V74+Y74</f>
        <v>0</v>
      </c>
      <c r="T74" s="475">
        <f t="shared" si="72"/>
        <v>0</v>
      </c>
      <c r="U74" s="475">
        <f t="shared" si="72"/>
        <v>0</v>
      </c>
      <c r="V74" s="475">
        <f t="shared" si="40"/>
        <v>0</v>
      </c>
      <c r="W74" s="475">
        <f t="shared" ref="W74:X78" si="73">AG74+AQ74</f>
        <v>0</v>
      </c>
      <c r="X74" s="475">
        <f t="shared" si="73"/>
        <v>0</v>
      </c>
      <c r="Y74" s="475">
        <f t="shared" si="42"/>
        <v>0</v>
      </c>
      <c r="Z74" s="475">
        <f t="shared" ref="Z74:AA78" si="74">AJ74+AT74</f>
        <v>0</v>
      </c>
      <c r="AA74" s="475">
        <f t="shared" si="74"/>
        <v>0</v>
      </c>
      <c r="AB74" s="459"/>
      <c r="AC74" s="235">
        <f t="shared" si="63"/>
        <v>0</v>
      </c>
      <c r="AD74" s="235">
        <f t="shared" si="63"/>
        <v>0</v>
      </c>
      <c r="AE74" s="235">
        <f t="shared" si="63"/>
        <v>0</v>
      </c>
      <c r="AF74" s="238"/>
      <c r="AG74" s="238"/>
      <c r="AH74" s="238"/>
      <c r="AI74" s="238"/>
      <c r="AJ74" s="238"/>
      <c r="AK74" s="238"/>
      <c r="AL74" s="459"/>
      <c r="AM74" s="235">
        <f t="shared" si="64"/>
        <v>0</v>
      </c>
      <c r="AN74" s="235">
        <f t="shared" si="64"/>
        <v>0</v>
      </c>
      <c r="AO74" s="235">
        <f t="shared" si="64"/>
        <v>0</v>
      </c>
      <c r="AP74" s="238"/>
      <c r="AQ74" s="238"/>
      <c r="AR74" s="238"/>
      <c r="AS74" s="238"/>
      <c r="AT74" s="238"/>
      <c r="AU74" s="238"/>
    </row>
    <row r="75" spans="1:47" ht="21" hidden="1" customHeight="1">
      <c r="A75" s="1120" t="s">
        <v>332</v>
      </c>
      <c r="B75" s="1120"/>
      <c r="C75" s="1120"/>
      <c r="D75" s="1120"/>
      <c r="E75" s="236">
        <v>400</v>
      </c>
      <c r="F75" s="234">
        <f>'[2]Таблица  2'!D61</f>
        <v>0</v>
      </c>
      <c r="G75" s="235">
        <f t="shared" si="12"/>
        <v>0</v>
      </c>
      <c r="H75" s="279">
        <f t="shared" si="13"/>
        <v>0</v>
      </c>
      <c r="I75" s="238"/>
      <c r="J75" s="238"/>
      <c r="K75" s="282"/>
      <c r="L75" s="282"/>
      <c r="M75" s="282"/>
      <c r="N75" s="238"/>
      <c r="P75" s="472"/>
      <c r="Q75" s="473"/>
      <c r="R75" s="471"/>
      <c r="S75" s="475">
        <f t="shared" si="72"/>
        <v>0</v>
      </c>
      <c r="T75" s="475">
        <f t="shared" si="72"/>
        <v>0</v>
      </c>
      <c r="U75" s="475">
        <f t="shared" si="72"/>
        <v>0</v>
      </c>
      <c r="V75" s="475">
        <f t="shared" si="40"/>
        <v>0</v>
      </c>
      <c r="W75" s="475">
        <f t="shared" si="73"/>
        <v>0</v>
      </c>
      <c r="X75" s="475">
        <f t="shared" si="73"/>
        <v>0</v>
      </c>
      <c r="Y75" s="475">
        <f t="shared" si="42"/>
        <v>0</v>
      </c>
      <c r="Z75" s="475">
        <f t="shared" si="74"/>
        <v>0</v>
      </c>
      <c r="AA75" s="475">
        <f t="shared" si="74"/>
        <v>0</v>
      </c>
      <c r="AB75" s="459"/>
      <c r="AC75" s="235">
        <f t="shared" ref="AC75:AE78" si="75">AF75+AI75</f>
        <v>0</v>
      </c>
      <c r="AD75" s="235">
        <f t="shared" si="75"/>
        <v>0</v>
      </c>
      <c r="AE75" s="235">
        <f t="shared" si="75"/>
        <v>0</v>
      </c>
      <c r="AF75" s="238"/>
      <c r="AG75" s="238"/>
      <c r="AH75" s="238"/>
      <c r="AI75" s="238"/>
      <c r="AJ75" s="238"/>
      <c r="AK75" s="238"/>
      <c r="AL75" s="459"/>
      <c r="AM75" s="235">
        <f t="shared" ref="AM75:AO79" si="76">AP75+AS75</f>
        <v>0</v>
      </c>
      <c r="AN75" s="235">
        <f t="shared" si="76"/>
        <v>0</v>
      </c>
      <c r="AO75" s="235">
        <f t="shared" si="76"/>
        <v>0</v>
      </c>
      <c r="AP75" s="238"/>
      <c r="AQ75" s="238"/>
      <c r="AR75" s="238"/>
      <c r="AS75" s="238"/>
      <c r="AT75" s="238"/>
      <c r="AU75" s="238"/>
    </row>
    <row r="76" spans="1:47" ht="21" hidden="1" customHeight="1">
      <c r="A76" s="1120" t="s">
        <v>333</v>
      </c>
      <c r="B76" s="1120"/>
      <c r="C76" s="1120"/>
      <c r="D76" s="1120"/>
      <c r="E76" s="236">
        <v>410</v>
      </c>
      <c r="F76" s="234">
        <f>'[2]Таблица  2'!D62</f>
        <v>0</v>
      </c>
      <c r="G76" s="235">
        <f t="shared" si="12"/>
        <v>0</v>
      </c>
      <c r="H76" s="279">
        <f t="shared" si="13"/>
        <v>0</v>
      </c>
      <c r="I76" s="238"/>
      <c r="J76" s="238"/>
      <c r="K76" s="282"/>
      <c r="L76" s="282"/>
      <c r="M76" s="282"/>
      <c r="N76" s="238"/>
      <c r="P76" s="472"/>
      <c r="Q76" s="473"/>
      <c r="R76" s="471"/>
      <c r="S76" s="475">
        <f t="shared" si="72"/>
        <v>0</v>
      </c>
      <c r="T76" s="475">
        <f t="shared" si="72"/>
        <v>0</v>
      </c>
      <c r="U76" s="475">
        <f t="shared" si="72"/>
        <v>0</v>
      </c>
      <c r="V76" s="475">
        <f t="shared" si="40"/>
        <v>0</v>
      </c>
      <c r="W76" s="475">
        <f t="shared" si="73"/>
        <v>0</v>
      </c>
      <c r="X76" s="475">
        <f t="shared" si="73"/>
        <v>0</v>
      </c>
      <c r="Y76" s="475">
        <f t="shared" si="42"/>
        <v>0</v>
      </c>
      <c r="Z76" s="475">
        <f t="shared" si="74"/>
        <v>0</v>
      </c>
      <c r="AA76" s="475">
        <f t="shared" si="74"/>
        <v>0</v>
      </c>
      <c r="AB76" s="459"/>
      <c r="AC76" s="235">
        <f t="shared" si="75"/>
        <v>0</v>
      </c>
      <c r="AD76" s="235">
        <f t="shared" si="75"/>
        <v>0</v>
      </c>
      <c r="AE76" s="235">
        <f t="shared" si="75"/>
        <v>0</v>
      </c>
      <c r="AF76" s="238"/>
      <c r="AG76" s="238"/>
      <c r="AH76" s="238"/>
      <c r="AI76" s="238"/>
      <c r="AJ76" s="238"/>
      <c r="AK76" s="238"/>
      <c r="AL76" s="459"/>
      <c r="AM76" s="235">
        <f t="shared" si="76"/>
        <v>0</v>
      </c>
      <c r="AN76" s="235">
        <f t="shared" si="76"/>
        <v>0</v>
      </c>
      <c r="AO76" s="235">
        <f t="shared" si="76"/>
        <v>0</v>
      </c>
      <c r="AP76" s="238"/>
      <c r="AQ76" s="238"/>
      <c r="AR76" s="238"/>
      <c r="AS76" s="238"/>
      <c r="AT76" s="238"/>
      <c r="AU76" s="238"/>
    </row>
    <row r="77" spans="1:47" ht="21" hidden="1" customHeight="1">
      <c r="A77" s="1120" t="s">
        <v>334</v>
      </c>
      <c r="B77" s="1120"/>
      <c r="C77" s="1120"/>
      <c r="D77" s="1120"/>
      <c r="E77" s="236">
        <v>420</v>
      </c>
      <c r="F77" s="234">
        <f>'[2]Таблица  2'!D63</f>
        <v>0</v>
      </c>
      <c r="G77" s="235">
        <f t="shared" si="12"/>
        <v>0</v>
      </c>
      <c r="H77" s="279">
        <f t="shared" si="13"/>
        <v>0</v>
      </c>
      <c r="I77" s="238"/>
      <c r="J77" s="238"/>
      <c r="K77" s="282"/>
      <c r="L77" s="282"/>
      <c r="M77" s="282"/>
      <c r="N77" s="238"/>
      <c r="P77" s="472"/>
      <c r="Q77" s="473"/>
      <c r="R77" s="471"/>
      <c r="S77" s="475">
        <f t="shared" si="72"/>
        <v>0</v>
      </c>
      <c r="T77" s="475">
        <f t="shared" si="72"/>
        <v>0</v>
      </c>
      <c r="U77" s="475">
        <f t="shared" si="72"/>
        <v>0</v>
      </c>
      <c r="V77" s="475">
        <f t="shared" si="40"/>
        <v>0</v>
      </c>
      <c r="W77" s="475">
        <f t="shared" si="73"/>
        <v>0</v>
      </c>
      <c r="X77" s="475">
        <f t="shared" si="73"/>
        <v>0</v>
      </c>
      <c r="Y77" s="475">
        <f t="shared" si="42"/>
        <v>0</v>
      </c>
      <c r="Z77" s="475">
        <f t="shared" si="74"/>
        <v>0</v>
      </c>
      <c r="AA77" s="475">
        <f t="shared" si="74"/>
        <v>0</v>
      </c>
      <c r="AB77" s="459"/>
      <c r="AC77" s="235">
        <f t="shared" si="75"/>
        <v>0</v>
      </c>
      <c r="AD77" s="235">
        <f t="shared" si="75"/>
        <v>0</v>
      </c>
      <c r="AE77" s="235">
        <f t="shared" si="75"/>
        <v>0</v>
      </c>
      <c r="AF77" s="238"/>
      <c r="AG77" s="238"/>
      <c r="AH77" s="238"/>
      <c r="AI77" s="238"/>
      <c r="AJ77" s="238"/>
      <c r="AK77" s="238"/>
      <c r="AL77" s="459"/>
      <c r="AM77" s="235">
        <f t="shared" si="76"/>
        <v>0</v>
      </c>
      <c r="AN77" s="235">
        <f t="shared" si="76"/>
        <v>0</v>
      </c>
      <c r="AO77" s="235">
        <f t="shared" si="76"/>
        <v>0</v>
      </c>
      <c r="AP77" s="238"/>
      <c r="AQ77" s="238"/>
      <c r="AR77" s="238"/>
      <c r="AS77" s="238"/>
      <c r="AT77" s="238"/>
      <c r="AU77" s="238"/>
    </row>
    <row r="78" spans="1:47" ht="20.25">
      <c r="A78" s="1121" t="s">
        <v>335</v>
      </c>
      <c r="B78" s="1121"/>
      <c r="C78" s="1121"/>
      <c r="D78" s="1121"/>
      <c r="E78" s="264">
        <v>500</v>
      </c>
      <c r="F78" s="234" t="str">
        <f>'[2]Таблица  2'!D64</f>
        <v>х</v>
      </c>
      <c r="G78" s="235">
        <f t="shared" si="12"/>
        <v>474587.83</v>
      </c>
      <c r="H78" s="255">
        <f t="shared" si="13"/>
        <v>0</v>
      </c>
      <c r="I78" s="243"/>
      <c r="J78" s="243"/>
      <c r="K78" s="280"/>
      <c r="L78" s="280"/>
      <c r="M78" s="243">
        <v>474587.83</v>
      </c>
      <c r="N78" s="243"/>
      <c r="R78" s="471"/>
      <c r="S78" s="475">
        <f t="shared" si="72"/>
        <v>0</v>
      </c>
      <c r="T78" s="475">
        <f t="shared" si="72"/>
        <v>0</v>
      </c>
      <c r="U78" s="475">
        <f t="shared" si="72"/>
        <v>0</v>
      </c>
      <c r="V78" s="475">
        <f t="shared" si="40"/>
        <v>0</v>
      </c>
      <c r="W78" s="475">
        <f t="shared" si="73"/>
        <v>0</v>
      </c>
      <c r="X78" s="475">
        <f t="shared" si="73"/>
        <v>0</v>
      </c>
      <c r="Y78" s="475">
        <f t="shared" si="42"/>
        <v>0</v>
      </c>
      <c r="Z78" s="475">
        <f t="shared" si="74"/>
        <v>0</v>
      </c>
      <c r="AA78" s="475">
        <f t="shared" si="74"/>
        <v>0</v>
      </c>
      <c r="AC78" s="235">
        <f t="shared" si="75"/>
        <v>0</v>
      </c>
      <c r="AD78" s="235">
        <f t="shared" si="75"/>
        <v>0</v>
      </c>
      <c r="AE78" s="235">
        <f t="shared" si="75"/>
        <v>0</v>
      </c>
      <c r="AF78" s="243"/>
      <c r="AG78" s="243"/>
      <c r="AH78" s="243"/>
      <c r="AI78" s="243"/>
      <c r="AJ78" s="243"/>
      <c r="AK78" s="243"/>
      <c r="AM78" s="235">
        <f t="shared" si="76"/>
        <v>0</v>
      </c>
      <c r="AN78" s="235">
        <f t="shared" si="76"/>
        <v>0</v>
      </c>
      <c r="AO78" s="235">
        <f t="shared" si="76"/>
        <v>0</v>
      </c>
      <c r="AP78" s="243"/>
      <c r="AQ78" s="243"/>
      <c r="AR78" s="243"/>
      <c r="AS78" s="243"/>
      <c r="AT78" s="243"/>
      <c r="AU78" s="243"/>
    </row>
    <row r="79" spans="1:47" ht="20.45" hidden="1" customHeight="1">
      <c r="A79" s="1118" t="s">
        <v>336</v>
      </c>
      <c r="B79" s="1118"/>
      <c r="C79" s="1118"/>
      <c r="D79" s="1118"/>
      <c r="E79" s="252">
        <v>600</v>
      </c>
      <c r="F79" s="253" t="str">
        <f>'[2]Таблица  2'!D65</f>
        <v>х</v>
      </c>
      <c r="G79" s="254">
        <f t="shared" si="12"/>
        <v>0</v>
      </c>
      <c r="H79" s="237">
        <f t="shared" si="13"/>
        <v>0</v>
      </c>
      <c r="I79" s="238"/>
      <c r="J79" s="238"/>
      <c r="K79" s="238"/>
      <c r="L79" s="238"/>
      <c r="M79" s="238"/>
      <c r="N79" s="238"/>
      <c r="V79" s="471">
        <f>AF80+AP80</f>
        <v>0</v>
      </c>
      <c r="W79" s="471"/>
      <c r="X79" s="471"/>
      <c r="Y79" s="471">
        <f>AI80+AS80</f>
        <v>0</v>
      </c>
      <c r="Z79" s="471"/>
      <c r="AA79" s="471"/>
      <c r="AC79" s="235">
        <f>SUM(AF79:AI79)</f>
        <v>0</v>
      </c>
      <c r="AD79" s="476"/>
      <c r="AE79" s="476"/>
      <c r="AM79" s="235">
        <f t="shared" si="76"/>
        <v>0</v>
      </c>
      <c r="AN79" s="476"/>
      <c r="AO79" s="476"/>
    </row>
    <row r="80" spans="1:47" ht="20.25">
      <c r="A80" s="256"/>
      <c r="B80" s="256"/>
      <c r="C80" s="256"/>
      <c r="D80" s="256"/>
      <c r="E80" s="256"/>
      <c r="F80" s="256"/>
      <c r="G80" s="256"/>
      <c r="H80" s="256"/>
      <c r="I80" s="257"/>
      <c r="J80" s="257"/>
      <c r="K80" s="257"/>
      <c r="L80" s="257"/>
      <c r="M80" s="257"/>
      <c r="N80" s="257"/>
    </row>
    <row r="81" spans="1:38" ht="20.25">
      <c r="A81" s="888" t="str">
        <f>'ПЕЧАТЬ ПФХД'!B187</f>
        <v>Заместитель директора  __________________М.Г. Любченко</v>
      </c>
      <c r="B81" s="888"/>
      <c r="C81" s="222"/>
      <c r="D81" s="222" t="s">
        <v>662</v>
      </c>
      <c r="E81" s="222"/>
      <c r="F81" s="914"/>
      <c r="G81" s="915"/>
      <c r="H81" s="915"/>
      <c r="I81" s="222"/>
      <c r="J81" s="222"/>
      <c r="K81" s="222"/>
      <c r="L81" s="222"/>
      <c r="M81" s="222"/>
      <c r="N81" s="222"/>
    </row>
    <row r="84" spans="1:38" ht="20.25"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465"/>
      <c r="AG84" s="465"/>
      <c r="AH84" s="465"/>
      <c r="AI84" s="468"/>
      <c r="AJ84" s="468"/>
      <c r="AK84" s="468"/>
      <c r="AL84" s="222"/>
    </row>
    <row r="85" spans="1:38" s="242" customFormat="1" ht="20.25">
      <c r="A85" s="223"/>
      <c r="B85" s="223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465"/>
      <c r="AG85" s="465"/>
      <c r="AH85" s="465"/>
      <c r="AI85" s="470"/>
      <c r="AJ85" s="470"/>
      <c r="AK85" s="470"/>
      <c r="AL85" s="222"/>
    </row>
    <row r="86" spans="1:38" ht="45.75" customHeight="1">
      <c r="AF86" s="467"/>
      <c r="AG86" s="467"/>
      <c r="AH86" s="467"/>
    </row>
    <row r="88" spans="1:38" ht="20.25">
      <c r="Q88" s="241"/>
      <c r="R88" s="241"/>
      <c r="S88" s="241"/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466"/>
      <c r="AG88" s="466"/>
      <c r="AH88" s="466"/>
      <c r="AI88" s="468"/>
      <c r="AJ88" s="468"/>
      <c r="AK88" s="468"/>
      <c r="AL88" s="241"/>
    </row>
    <row r="89" spans="1:38" ht="20.25"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465"/>
      <c r="AG89" s="465"/>
      <c r="AH89" s="465"/>
      <c r="AI89" s="468"/>
      <c r="AJ89" s="468"/>
      <c r="AK89" s="468"/>
      <c r="AL89" s="222"/>
    </row>
    <row r="90" spans="1:38">
      <c r="AF90" s="467"/>
      <c r="AG90" s="467"/>
      <c r="AH90" s="467"/>
    </row>
  </sheetData>
  <sheetProtection password="CC31" sheet="1" objects="1" scenarios="1" formatCells="0" formatColumns="0" formatRows="0"/>
  <mergeCells count="112">
    <mergeCell ref="A1:K1"/>
    <mergeCell ref="L1:N1"/>
    <mergeCell ref="A2:N2"/>
    <mergeCell ref="A3:K3"/>
    <mergeCell ref="P3:Q5"/>
    <mergeCell ref="A4:D7"/>
    <mergeCell ref="E4:E7"/>
    <mergeCell ref="F4:F7"/>
    <mergeCell ref="G4:N4"/>
    <mergeCell ref="G5:G7"/>
    <mergeCell ref="H5:N5"/>
    <mergeCell ref="H6:J6"/>
    <mergeCell ref="K6:K7"/>
    <mergeCell ref="L6:L7"/>
    <mergeCell ref="M6:N6"/>
    <mergeCell ref="P6:P7"/>
    <mergeCell ref="AI6:AK6"/>
    <mergeCell ref="U6:U7"/>
    <mergeCell ref="Q6:Q7"/>
    <mergeCell ref="S6:S7"/>
    <mergeCell ref="T6:T7"/>
    <mergeCell ref="AA6:AA7"/>
    <mergeCell ref="AD6:AD7"/>
    <mergeCell ref="AE6:AE7"/>
    <mergeCell ref="AC6:AC7"/>
    <mergeCell ref="AF6:AH6"/>
    <mergeCell ref="A10:D10"/>
    <mergeCell ref="P10:P11"/>
    <mergeCell ref="Q10:Q11"/>
    <mergeCell ref="A11:D11"/>
    <mergeCell ref="A12:D12"/>
    <mergeCell ref="A13:D13"/>
    <mergeCell ref="W6:W7"/>
    <mergeCell ref="X6:X7"/>
    <mergeCell ref="Z6:Z7"/>
    <mergeCell ref="Y6:Y7"/>
    <mergeCell ref="A8:D8"/>
    <mergeCell ref="P8:P9"/>
    <mergeCell ref="Q8:Q9"/>
    <mergeCell ref="A9:D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D15"/>
    <mergeCell ref="A16:D16"/>
    <mergeCell ref="A17:D17"/>
    <mergeCell ref="A18:D18"/>
    <mergeCell ref="A19:D19"/>
    <mergeCell ref="A79:D79"/>
    <mergeCell ref="V6:V7"/>
    <mergeCell ref="A69:D69"/>
    <mergeCell ref="A70:D70"/>
    <mergeCell ref="A71:D71"/>
    <mergeCell ref="A72:D72"/>
    <mergeCell ref="A73:D73"/>
    <mergeCell ref="A74:D74"/>
    <mergeCell ref="A62:D62"/>
    <mergeCell ref="A64:D64"/>
    <mergeCell ref="A65:D65"/>
    <mergeCell ref="A66:D66"/>
    <mergeCell ref="A67:D67"/>
    <mergeCell ref="A68:D68"/>
    <mergeCell ref="A56:D56"/>
    <mergeCell ref="A57:D57"/>
    <mergeCell ref="A58:D58"/>
    <mergeCell ref="A59:D59"/>
    <mergeCell ref="A60:D60"/>
    <mergeCell ref="A61:D61"/>
    <mergeCell ref="A50:D50"/>
    <mergeCell ref="A51:D51"/>
    <mergeCell ref="A52:D52"/>
    <mergeCell ref="A53:D53"/>
    <mergeCell ref="A78:D78"/>
    <mergeCell ref="A54:D54"/>
    <mergeCell ref="A55:D55"/>
    <mergeCell ref="A44:D44"/>
    <mergeCell ref="A45:D45"/>
    <mergeCell ref="A46:D46"/>
    <mergeCell ref="A47:D47"/>
    <mergeCell ref="A48:D48"/>
    <mergeCell ref="A49:D49"/>
    <mergeCell ref="A63:D63"/>
    <mergeCell ref="AM6:AM7"/>
    <mergeCell ref="AN6:AN7"/>
    <mergeCell ref="AO6:AO7"/>
    <mergeCell ref="AP6:AR6"/>
    <mergeCell ref="AS6:AU6"/>
    <mergeCell ref="A75:D75"/>
    <mergeCell ref="A76:D76"/>
    <mergeCell ref="A77:D77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26:D26"/>
    <mergeCell ref="A27:D27"/>
    <mergeCell ref="A28:D28"/>
    <mergeCell ref="A29:D29"/>
  </mergeCells>
  <conditionalFormatting sqref="AC17 V17 P17:Q17">
    <cfRule type="cellIs" dxfId="3" priority="2" operator="lessThan">
      <formula>0</formula>
    </cfRule>
  </conditionalFormatting>
  <conditionalFormatting sqref="AB17 AL17 P17:Q17">
    <cfRule type="cellIs" dxfId="2" priority="1" operator="lessThan">
      <formula>0</formula>
    </cfRule>
  </conditionalFormatting>
  <pageMargins left="0.78740157480314965" right="0.19685039370078741" top="0.35433070866141736" bottom="0.23622047244094491" header="0.31496062992125984" footer="0.15748031496062992"/>
  <pageSetup paperSize="9" scale="29" fitToHeight="0" orientation="portrait" r:id="rId1"/>
  <colBreaks count="2" manualBreakCount="2">
    <brk id="15" max="79" man="1"/>
    <brk id="18" max="79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33CC"/>
    <pageSetUpPr fitToPage="1"/>
  </sheetPr>
  <dimension ref="A1:AU90"/>
  <sheetViews>
    <sheetView view="pageBreakPreview" topLeftCell="A52" zoomScale="70" zoomScaleNormal="60" zoomScaleSheetLayoutView="70" zoomScalePageLayoutView="70" workbookViewId="0">
      <selection activeCell="A81" sqref="A81"/>
    </sheetView>
  </sheetViews>
  <sheetFormatPr defaultColWidth="8.85546875" defaultRowHeight="12.75"/>
  <cols>
    <col min="1" max="1" width="13.42578125" style="223" customWidth="1"/>
    <col min="2" max="2" width="12.85546875" style="223" customWidth="1"/>
    <col min="3" max="3" width="17.42578125" style="223" customWidth="1"/>
    <col min="4" max="4" width="15" style="223" customWidth="1"/>
    <col min="5" max="5" width="7" style="223" customWidth="1"/>
    <col min="6" max="6" width="8.28515625" style="223" customWidth="1"/>
    <col min="7" max="7" width="23.7109375" style="223" hidden="1" customWidth="1"/>
    <col min="8" max="8" width="24.28515625" style="223" hidden="1" customWidth="1"/>
    <col min="9" max="9" width="24" style="223" hidden="1" customWidth="1"/>
    <col min="10" max="10" width="24.28515625" style="223" hidden="1" customWidth="1"/>
    <col min="11" max="11" width="22" style="223" hidden="1" customWidth="1"/>
    <col min="12" max="12" width="18.28515625" style="223" hidden="1" customWidth="1"/>
    <col min="13" max="13" width="23.5703125" style="223" hidden="1" customWidth="1"/>
    <col min="14" max="14" width="12.42578125" style="223" hidden="1" customWidth="1"/>
    <col min="15" max="15" width="16.7109375" style="223" hidden="1" customWidth="1"/>
    <col min="16" max="16" width="15.7109375" style="223" hidden="1" customWidth="1"/>
    <col min="17" max="17" width="21" style="223" hidden="1" customWidth="1"/>
    <col min="18" max="18" width="4.5703125" style="223" hidden="1" customWidth="1"/>
    <col min="19" max="21" width="21.7109375" style="223" hidden="1" customWidth="1"/>
    <col min="22" max="24" width="21.42578125" style="223" hidden="1" customWidth="1"/>
    <col min="25" max="27" width="21.28515625" style="223" hidden="1" customWidth="1"/>
    <col min="28" max="28" width="2.28515625" style="223" hidden="1" customWidth="1"/>
    <col min="29" max="31" width="21.7109375" style="223" hidden="1" customWidth="1"/>
    <col min="32" max="34" width="21.28515625" style="223" hidden="1" customWidth="1"/>
    <col min="35" max="37" width="19.85546875" style="223" hidden="1" customWidth="1"/>
    <col min="38" max="38" width="2.28515625" style="223" customWidth="1"/>
    <col min="39" max="41" width="22.28515625" style="223" customWidth="1"/>
    <col min="42" max="42" width="21.28515625" style="223" bestFit="1" customWidth="1"/>
    <col min="43" max="44" width="21.28515625" style="223" customWidth="1"/>
    <col min="45" max="45" width="21.28515625" style="223" bestFit="1" customWidth="1"/>
    <col min="46" max="47" width="21.28515625" style="223" customWidth="1"/>
    <col min="48" max="16384" width="8.85546875" style="223"/>
  </cols>
  <sheetData>
    <row r="1" spans="1:47" s="219" customFormat="1" ht="23.45" customHeight="1">
      <c r="A1" s="1161" t="s">
        <v>547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1162" t="str">
        <f>'ПЕЧАТЬ ПФХД'!L5</f>
        <v xml:space="preserve">"27" декабря 2023 г.                                                                                    </v>
      </c>
      <c r="M1" s="1162"/>
      <c r="N1" s="1162"/>
      <c r="P1" s="220" t="s">
        <v>293</v>
      </c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3"/>
      <c r="AD1" s="223"/>
      <c r="AE1" s="223"/>
      <c r="AF1" s="223"/>
      <c r="AG1" s="223"/>
      <c r="AH1" s="223"/>
      <c r="AI1" s="223"/>
      <c r="AJ1" s="223"/>
      <c r="AK1" s="223"/>
      <c r="AL1" s="221"/>
      <c r="AM1" s="223"/>
      <c r="AN1" s="223"/>
      <c r="AO1" s="223"/>
      <c r="AP1" s="223"/>
      <c r="AQ1" s="223"/>
      <c r="AR1" s="223"/>
    </row>
    <row r="2" spans="1:47" s="219" customFormat="1" ht="91.15" customHeight="1">
      <c r="A2" s="1112" t="str">
        <f>'ПЕЧАТЬ ПФХД'!E12</f>
        <v>Муниципальное бюджетное общеобразовательное учреждение «Средняя общеобразовательная школа с.Борисовка» Уссурийского городского округа</v>
      </c>
      <c r="B2" s="1112"/>
      <c r="C2" s="1112"/>
      <c r="D2" s="1112"/>
      <c r="E2" s="1112"/>
      <c r="F2" s="1112"/>
      <c r="G2" s="1112"/>
      <c r="H2" s="1112"/>
      <c r="I2" s="1112"/>
      <c r="J2" s="1112"/>
      <c r="K2" s="1112"/>
      <c r="L2" s="1112"/>
      <c r="M2" s="1112"/>
      <c r="N2" s="1112"/>
      <c r="P2" s="224" t="s">
        <v>294</v>
      </c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3"/>
      <c r="AD2" s="223"/>
      <c r="AE2" s="223"/>
      <c r="AF2" s="223"/>
      <c r="AG2" s="223"/>
      <c r="AH2" s="223"/>
      <c r="AI2" s="223"/>
      <c r="AJ2" s="223"/>
      <c r="AK2" s="223"/>
      <c r="AL2" s="225"/>
      <c r="AM2" s="223"/>
      <c r="AN2" s="223"/>
      <c r="AO2" s="223"/>
      <c r="AP2" s="223"/>
      <c r="AQ2" s="223"/>
      <c r="AR2" s="223"/>
    </row>
    <row r="3" spans="1:47" ht="20.45" customHeight="1">
      <c r="A3" s="1100" t="s">
        <v>145</v>
      </c>
      <c r="B3" s="1100"/>
      <c r="C3" s="1100"/>
      <c r="D3" s="1100"/>
      <c r="E3" s="1100"/>
      <c r="F3" s="1100"/>
      <c r="G3" s="1100"/>
      <c r="H3" s="1100"/>
      <c r="I3" s="1100"/>
      <c r="J3" s="1100"/>
      <c r="K3" s="1100"/>
      <c r="L3" s="226"/>
      <c r="M3" s="226"/>
      <c r="N3" s="226"/>
      <c r="P3" s="1113" t="s">
        <v>296</v>
      </c>
      <c r="Q3" s="1113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L3" s="227"/>
    </row>
    <row r="4" spans="1:47" ht="20.45" customHeight="1">
      <c r="A4" s="1101" t="s">
        <v>105</v>
      </c>
      <c r="B4" s="1101"/>
      <c r="C4" s="1101"/>
      <c r="D4" s="1101"/>
      <c r="E4" s="1101" t="s">
        <v>177</v>
      </c>
      <c r="F4" s="1102" t="s">
        <v>297</v>
      </c>
      <c r="G4" s="1101" t="s">
        <v>298</v>
      </c>
      <c r="H4" s="1101"/>
      <c r="I4" s="1101"/>
      <c r="J4" s="1101"/>
      <c r="K4" s="1101"/>
      <c r="L4" s="1101"/>
      <c r="M4" s="1101"/>
      <c r="N4" s="1101"/>
      <c r="P4" s="1113"/>
      <c r="Q4" s="1113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L4" s="228"/>
    </row>
    <row r="5" spans="1:47" ht="20.25">
      <c r="A5" s="1101"/>
      <c r="B5" s="1101"/>
      <c r="C5" s="1101"/>
      <c r="D5" s="1101"/>
      <c r="E5" s="1101"/>
      <c r="F5" s="1102"/>
      <c r="G5" s="1103" t="s">
        <v>299</v>
      </c>
      <c r="H5" s="1104" t="s">
        <v>300</v>
      </c>
      <c r="I5" s="1105"/>
      <c r="J5" s="1105"/>
      <c r="K5" s="1105"/>
      <c r="L5" s="1105"/>
      <c r="M5" s="1105"/>
      <c r="N5" s="1106"/>
      <c r="P5" s="1114"/>
      <c r="Q5" s="1114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L5" s="225"/>
    </row>
    <row r="6" spans="1:47" ht="48" customHeight="1">
      <c r="A6" s="1101"/>
      <c r="B6" s="1101"/>
      <c r="C6" s="1101"/>
      <c r="D6" s="1101"/>
      <c r="E6" s="1101"/>
      <c r="F6" s="1102"/>
      <c r="G6" s="1103"/>
      <c r="H6" s="1107" t="s">
        <v>301</v>
      </c>
      <c r="I6" s="1108"/>
      <c r="J6" s="1109"/>
      <c r="K6" s="1110" t="s">
        <v>302</v>
      </c>
      <c r="L6" s="1110" t="s">
        <v>303</v>
      </c>
      <c r="M6" s="1111" t="s">
        <v>304</v>
      </c>
      <c r="N6" s="1111"/>
      <c r="P6" s="1149" t="s">
        <v>299</v>
      </c>
      <c r="Q6" s="1115">
        <f>G9+G78-G20</f>
        <v>6817550.2699999958</v>
      </c>
      <c r="S6" s="1098" t="s">
        <v>567</v>
      </c>
      <c r="T6" s="1098" t="s">
        <v>568</v>
      </c>
      <c r="U6" s="1098" t="s">
        <v>569</v>
      </c>
      <c r="V6" s="1098" t="s">
        <v>561</v>
      </c>
      <c r="W6" s="1098" t="s">
        <v>562</v>
      </c>
      <c r="X6" s="1098" t="s">
        <v>563</v>
      </c>
      <c r="Y6" s="1098" t="s">
        <v>564</v>
      </c>
      <c r="Z6" s="1098" t="s">
        <v>565</v>
      </c>
      <c r="AA6" s="1098" t="s">
        <v>566</v>
      </c>
      <c r="AC6" s="1159" t="s">
        <v>553</v>
      </c>
      <c r="AD6" s="1159" t="s">
        <v>554</v>
      </c>
      <c r="AE6" s="1159" t="s">
        <v>555</v>
      </c>
      <c r="AF6" s="1152" t="s">
        <v>551</v>
      </c>
      <c r="AG6" s="1152"/>
      <c r="AH6" s="1152"/>
      <c r="AI6" s="1152" t="s">
        <v>552</v>
      </c>
      <c r="AJ6" s="1152"/>
      <c r="AK6" s="1152"/>
      <c r="AM6" s="1146" t="s">
        <v>559</v>
      </c>
      <c r="AN6" s="1146" t="s">
        <v>560</v>
      </c>
      <c r="AO6" s="1146" t="s">
        <v>789</v>
      </c>
      <c r="AP6" s="1144" t="s">
        <v>556</v>
      </c>
      <c r="AQ6" s="1145"/>
      <c r="AR6" s="1145"/>
      <c r="AS6" s="1144" t="s">
        <v>557</v>
      </c>
      <c r="AT6" s="1145"/>
      <c r="AU6" s="1145"/>
    </row>
    <row r="7" spans="1:47" ht="24" customHeight="1">
      <c r="A7" s="1101"/>
      <c r="B7" s="1101"/>
      <c r="C7" s="1101"/>
      <c r="D7" s="1101"/>
      <c r="E7" s="1101"/>
      <c r="F7" s="1102"/>
      <c r="G7" s="1103"/>
      <c r="H7" s="230" t="s">
        <v>305</v>
      </c>
      <c r="I7" s="457" t="s">
        <v>139</v>
      </c>
      <c r="J7" s="457" t="s">
        <v>140</v>
      </c>
      <c r="K7" s="1110"/>
      <c r="L7" s="1110"/>
      <c r="M7" s="230" t="s">
        <v>295</v>
      </c>
      <c r="N7" s="458" t="s">
        <v>306</v>
      </c>
      <c r="P7" s="1150"/>
      <c r="Q7" s="1116"/>
      <c r="S7" s="1098"/>
      <c r="T7" s="1098"/>
      <c r="U7" s="1098"/>
      <c r="V7" s="1098"/>
      <c r="W7" s="1098"/>
      <c r="X7" s="1098"/>
      <c r="Y7" s="1098"/>
      <c r="Z7" s="1098"/>
      <c r="AA7" s="1098"/>
      <c r="AC7" s="1160"/>
      <c r="AD7" s="1160"/>
      <c r="AE7" s="1160"/>
      <c r="AF7" s="461">
        <v>2023</v>
      </c>
      <c r="AG7" s="461">
        <v>2024</v>
      </c>
      <c r="AH7" s="461">
        <v>2025</v>
      </c>
      <c r="AI7" s="461">
        <v>2023</v>
      </c>
      <c r="AJ7" s="461">
        <v>2024</v>
      </c>
      <c r="AK7" s="461">
        <v>2025</v>
      </c>
      <c r="AM7" s="1147"/>
      <c r="AN7" s="1147"/>
      <c r="AO7" s="1147"/>
      <c r="AP7" s="480">
        <f>'СВОД местн'!AF7</f>
        <v>2024</v>
      </c>
      <c r="AQ7" s="480">
        <f>'СВОД местн'!AG7</f>
        <v>2025</v>
      </c>
      <c r="AR7" s="480">
        <f>'СВОД местн'!AH7</f>
        <v>2026</v>
      </c>
      <c r="AS7" s="480">
        <f>AP7</f>
        <v>2024</v>
      </c>
      <c r="AT7" s="480">
        <f>AQ7</f>
        <v>2025</v>
      </c>
      <c r="AU7" s="480">
        <f>AR7</f>
        <v>2026</v>
      </c>
    </row>
    <row r="8" spans="1:47" ht="20.45" customHeight="1">
      <c r="A8" s="1148">
        <v>1</v>
      </c>
      <c r="B8" s="1148"/>
      <c r="C8" s="1148"/>
      <c r="D8" s="1148"/>
      <c r="E8" s="460">
        <v>2</v>
      </c>
      <c r="F8" s="460">
        <v>3</v>
      </c>
      <c r="G8" s="460">
        <v>4</v>
      </c>
      <c r="H8" s="460"/>
      <c r="I8" s="460">
        <v>5</v>
      </c>
      <c r="J8" s="460">
        <v>6</v>
      </c>
      <c r="K8" s="460">
        <v>7</v>
      </c>
      <c r="L8" s="460">
        <v>8</v>
      </c>
      <c r="M8" s="460">
        <v>9</v>
      </c>
      <c r="N8" s="460">
        <v>10</v>
      </c>
      <c r="O8" s="229"/>
      <c r="P8" s="1151" t="s">
        <v>378</v>
      </c>
      <c r="Q8" s="1140">
        <f>H9+H78-H20</f>
        <v>0</v>
      </c>
      <c r="R8" s="474"/>
      <c r="S8" s="475"/>
      <c r="T8" s="475"/>
      <c r="U8" s="475"/>
      <c r="V8" s="475"/>
      <c r="W8" s="475"/>
      <c r="X8" s="475"/>
      <c r="Y8" s="475"/>
      <c r="Z8" s="475"/>
      <c r="AA8" s="475"/>
      <c r="AB8" s="222"/>
      <c r="AC8" s="477"/>
      <c r="AD8" s="477"/>
      <c r="AE8" s="477"/>
      <c r="AF8" s="478"/>
      <c r="AG8" s="478"/>
      <c r="AH8" s="478"/>
      <c r="AI8" s="479"/>
      <c r="AJ8" s="479"/>
      <c r="AK8" s="479"/>
      <c r="AL8" s="222"/>
      <c r="AM8" s="477"/>
      <c r="AN8" s="478"/>
      <c r="AO8" s="478"/>
      <c r="AP8" s="478"/>
      <c r="AQ8" s="478"/>
      <c r="AR8" s="478"/>
      <c r="AS8" s="479"/>
      <c r="AT8" s="479"/>
      <c r="AU8" s="479"/>
    </row>
    <row r="9" spans="1:47" ht="20.25">
      <c r="A9" s="1138" t="s">
        <v>307</v>
      </c>
      <c r="B9" s="1138"/>
      <c r="C9" s="1138"/>
      <c r="D9" s="1138"/>
      <c r="E9" s="233">
        <v>100</v>
      </c>
      <c r="F9" s="234" t="s">
        <v>30</v>
      </c>
      <c r="G9" s="235">
        <f>H9+K9+L9+M9</f>
        <v>50149550.339999996</v>
      </c>
      <c r="H9" s="235">
        <f>J9+I9</f>
        <v>37430333</v>
      </c>
      <c r="I9" s="235">
        <f t="shared" ref="I9:N9" si="0">SUM(I10:I13)</f>
        <v>8452441</v>
      </c>
      <c r="J9" s="235">
        <f t="shared" si="0"/>
        <v>28977892</v>
      </c>
      <c r="K9" s="235">
        <f t="shared" si="0"/>
        <v>6226254.9000000004</v>
      </c>
      <c r="L9" s="235">
        <f t="shared" si="0"/>
        <v>0</v>
      </c>
      <c r="M9" s="235">
        <f t="shared" si="0"/>
        <v>6492962.4399999995</v>
      </c>
      <c r="N9" s="235">
        <f t="shared" si="0"/>
        <v>0</v>
      </c>
      <c r="O9" s="229"/>
      <c r="P9" s="1151"/>
      <c r="Q9" s="1141"/>
      <c r="R9" s="474">
        <f>H9-S9</f>
        <v>0</v>
      </c>
      <c r="S9" s="475">
        <f t="shared" ref="S9:U24" si="1">V9+Y9</f>
        <v>37430333</v>
      </c>
      <c r="T9" s="475">
        <f t="shared" si="1"/>
        <v>37430333</v>
      </c>
      <c r="U9" s="475">
        <f t="shared" si="1"/>
        <v>37430333</v>
      </c>
      <c r="V9" s="475">
        <f t="shared" ref="V9:V40" si="2">AF9+AP9</f>
        <v>37430333</v>
      </c>
      <c r="W9" s="475">
        <f t="shared" ref="W9:X24" si="3">AG9+AQ9</f>
        <v>37430333</v>
      </c>
      <c r="X9" s="475">
        <f t="shared" si="3"/>
        <v>37430333</v>
      </c>
      <c r="Y9" s="475">
        <f t="shared" ref="Y9:Y40" si="4">AI9+AS9</f>
        <v>0</v>
      </c>
      <c r="Z9" s="475">
        <f t="shared" ref="Z9:AA24" si="5">AJ9+AT9</f>
        <v>0</v>
      </c>
      <c r="AA9" s="475">
        <f t="shared" si="5"/>
        <v>0</v>
      </c>
      <c r="AC9" s="235">
        <f t="shared" ref="AC9:AC25" si="6">AF9+AI9</f>
        <v>8452441</v>
      </c>
      <c r="AD9" s="235">
        <f t="shared" ref="AD9:AE24" si="7">AG9+AJ9</f>
        <v>8452441</v>
      </c>
      <c r="AE9" s="235">
        <f t="shared" si="7"/>
        <v>8452441</v>
      </c>
      <c r="AF9" s="235">
        <f t="shared" ref="AF9:AK9" si="8">SUM(AF10:AF13)</f>
        <v>8452441</v>
      </c>
      <c r="AG9" s="235">
        <f t="shared" si="8"/>
        <v>8452441</v>
      </c>
      <c r="AH9" s="235">
        <f t="shared" si="8"/>
        <v>8452441</v>
      </c>
      <c r="AI9" s="235">
        <f t="shared" si="8"/>
        <v>0</v>
      </c>
      <c r="AJ9" s="235">
        <f t="shared" si="8"/>
        <v>0</v>
      </c>
      <c r="AK9" s="235">
        <f t="shared" si="8"/>
        <v>0</v>
      </c>
      <c r="AM9" s="235">
        <f t="shared" ref="AM9:AM25" si="9">AP9+AS9</f>
        <v>28977892</v>
      </c>
      <c r="AN9" s="235">
        <f t="shared" ref="AN9:AO24" si="10">AQ9+AT9</f>
        <v>28977892</v>
      </c>
      <c r="AO9" s="235">
        <f t="shared" si="10"/>
        <v>28977892</v>
      </c>
      <c r="AP9" s="235">
        <f t="shared" ref="AP9:AU9" si="11">SUM(AP10:AP13)</f>
        <v>28977892</v>
      </c>
      <c r="AQ9" s="235">
        <f t="shared" si="11"/>
        <v>28977892</v>
      </c>
      <c r="AR9" s="235">
        <f t="shared" si="11"/>
        <v>28977892</v>
      </c>
      <c r="AS9" s="235">
        <f t="shared" si="11"/>
        <v>0</v>
      </c>
      <c r="AT9" s="235">
        <f t="shared" si="11"/>
        <v>0</v>
      </c>
      <c r="AU9" s="235">
        <f t="shared" si="11"/>
        <v>0</v>
      </c>
    </row>
    <row r="10" spans="1:47" ht="20.25">
      <c r="A10" s="1120" t="s">
        <v>308</v>
      </c>
      <c r="B10" s="1120"/>
      <c r="C10" s="1120"/>
      <c r="D10" s="1120"/>
      <c r="E10" s="236">
        <v>110</v>
      </c>
      <c r="F10" s="234"/>
      <c r="G10" s="235">
        <f t="shared" ref="G10:G79" si="12">H10+K10+L10+M10</f>
        <v>0</v>
      </c>
      <c r="H10" s="279">
        <f t="shared" ref="H10:H79" si="13">J10+I10</f>
        <v>0</v>
      </c>
      <c r="I10" s="237"/>
      <c r="J10" s="237"/>
      <c r="K10" s="279"/>
      <c r="L10" s="279"/>
      <c r="M10" s="279"/>
      <c r="N10" s="237"/>
      <c r="O10" s="229"/>
      <c r="P10" s="1151" t="s">
        <v>379</v>
      </c>
      <c r="Q10" s="1140">
        <f>I9+I78-I20</f>
        <v>0</v>
      </c>
      <c r="R10" s="474">
        <f t="shared" ref="R10:R69" si="14">H10-S10</f>
        <v>0</v>
      </c>
      <c r="S10" s="475">
        <f t="shared" si="1"/>
        <v>0</v>
      </c>
      <c r="T10" s="475">
        <f t="shared" si="1"/>
        <v>0</v>
      </c>
      <c r="U10" s="475">
        <f t="shared" si="1"/>
        <v>0</v>
      </c>
      <c r="V10" s="475">
        <f t="shared" si="2"/>
        <v>0</v>
      </c>
      <c r="W10" s="475">
        <f t="shared" si="3"/>
        <v>0</v>
      </c>
      <c r="X10" s="475">
        <f t="shared" si="3"/>
        <v>0</v>
      </c>
      <c r="Y10" s="475">
        <f t="shared" si="4"/>
        <v>0</v>
      </c>
      <c r="Z10" s="475">
        <f t="shared" si="5"/>
        <v>0</v>
      </c>
      <c r="AA10" s="475">
        <f t="shared" si="5"/>
        <v>0</v>
      </c>
      <c r="AC10" s="235">
        <f t="shared" si="6"/>
        <v>0</v>
      </c>
      <c r="AD10" s="235">
        <f t="shared" si="7"/>
        <v>0</v>
      </c>
      <c r="AE10" s="235">
        <f t="shared" si="7"/>
        <v>0</v>
      </c>
      <c r="AF10" s="237"/>
      <c r="AG10" s="237"/>
      <c r="AH10" s="237"/>
      <c r="AI10" s="237"/>
      <c r="AJ10" s="237"/>
      <c r="AK10" s="237"/>
      <c r="AM10" s="235">
        <f t="shared" si="9"/>
        <v>0</v>
      </c>
      <c r="AN10" s="235">
        <f t="shared" si="10"/>
        <v>0</v>
      </c>
      <c r="AO10" s="235">
        <f t="shared" si="10"/>
        <v>0</v>
      </c>
      <c r="AP10" s="237"/>
      <c r="AQ10" s="237"/>
      <c r="AR10" s="237"/>
      <c r="AS10" s="237"/>
      <c r="AT10" s="237"/>
      <c r="AU10" s="237"/>
    </row>
    <row r="11" spans="1:47" ht="20.25">
      <c r="A11" s="1120" t="s">
        <v>387</v>
      </c>
      <c r="B11" s="1120"/>
      <c r="C11" s="1120"/>
      <c r="D11" s="1120"/>
      <c r="E11" s="236">
        <v>120</v>
      </c>
      <c r="F11" s="234"/>
      <c r="G11" s="235">
        <f t="shared" si="12"/>
        <v>37430333</v>
      </c>
      <c r="H11" s="279">
        <f t="shared" si="13"/>
        <v>37430333</v>
      </c>
      <c r="I11" s="237">
        <f>I20</f>
        <v>8452441</v>
      </c>
      <c r="J11" s="237">
        <f>J20</f>
        <v>28977892</v>
      </c>
      <c r="K11" s="279"/>
      <c r="L11" s="279"/>
      <c r="M11" s="279"/>
      <c r="N11" s="237"/>
      <c r="O11" s="229"/>
      <c r="P11" s="1151"/>
      <c r="Q11" s="1141"/>
      <c r="R11" s="474">
        <f t="shared" si="14"/>
        <v>0</v>
      </c>
      <c r="S11" s="475">
        <f t="shared" si="1"/>
        <v>37430333</v>
      </c>
      <c r="T11" s="475">
        <f t="shared" si="1"/>
        <v>37430333</v>
      </c>
      <c r="U11" s="475">
        <f t="shared" si="1"/>
        <v>37430333</v>
      </c>
      <c r="V11" s="475">
        <f t="shared" si="2"/>
        <v>37430333</v>
      </c>
      <c r="W11" s="475">
        <f t="shared" si="3"/>
        <v>37430333</v>
      </c>
      <c r="X11" s="475">
        <f t="shared" si="3"/>
        <v>37430333</v>
      </c>
      <c r="Y11" s="475">
        <f t="shared" si="4"/>
        <v>0</v>
      </c>
      <c r="Z11" s="475">
        <f t="shared" si="5"/>
        <v>0</v>
      </c>
      <c r="AA11" s="475">
        <f t="shared" si="5"/>
        <v>0</v>
      </c>
      <c r="AC11" s="235">
        <f t="shared" si="6"/>
        <v>8452441</v>
      </c>
      <c r="AD11" s="235">
        <f t="shared" si="7"/>
        <v>8452441</v>
      </c>
      <c r="AE11" s="235">
        <f t="shared" si="7"/>
        <v>8452441</v>
      </c>
      <c r="AF11" s="237">
        <f t="shared" ref="AF11:AK11" si="15">AF20</f>
        <v>8452441</v>
      </c>
      <c r="AG11" s="237">
        <f t="shared" si="15"/>
        <v>8452441</v>
      </c>
      <c r="AH11" s="237">
        <f t="shared" si="15"/>
        <v>8452441</v>
      </c>
      <c r="AI11" s="237">
        <f t="shared" si="15"/>
        <v>0</v>
      </c>
      <c r="AJ11" s="237">
        <f t="shared" si="15"/>
        <v>0</v>
      </c>
      <c r="AK11" s="237">
        <f t="shared" si="15"/>
        <v>0</v>
      </c>
      <c r="AM11" s="235">
        <f t="shared" si="9"/>
        <v>28977892</v>
      </c>
      <c r="AN11" s="235">
        <f t="shared" si="10"/>
        <v>28977892</v>
      </c>
      <c r="AO11" s="235">
        <f t="shared" si="10"/>
        <v>28977892</v>
      </c>
      <c r="AP11" s="237">
        <f t="shared" ref="AP11:AU11" si="16">AP20</f>
        <v>28977892</v>
      </c>
      <c r="AQ11" s="237">
        <f t="shared" si="16"/>
        <v>28977892</v>
      </c>
      <c r="AR11" s="237">
        <f t="shared" si="16"/>
        <v>28977892</v>
      </c>
      <c r="AS11" s="237">
        <f t="shared" si="16"/>
        <v>0</v>
      </c>
      <c r="AT11" s="237">
        <f t="shared" si="16"/>
        <v>0</v>
      </c>
      <c r="AU11" s="237">
        <f t="shared" si="16"/>
        <v>0</v>
      </c>
    </row>
    <row r="12" spans="1:47" s="240" customFormat="1" ht="26.45" customHeight="1">
      <c r="A12" s="1097" t="s">
        <v>388</v>
      </c>
      <c r="B12" s="1097"/>
      <c r="C12" s="1097"/>
      <c r="D12" s="1097"/>
      <c r="E12" s="236">
        <v>150</v>
      </c>
      <c r="F12" s="234"/>
      <c r="G12" s="235">
        <f t="shared" si="12"/>
        <v>6226254.9000000004</v>
      </c>
      <c r="H12" s="279">
        <f t="shared" si="13"/>
        <v>0</v>
      </c>
      <c r="I12" s="237"/>
      <c r="J12" s="237"/>
      <c r="K12" s="279">
        <f>K20</f>
        <v>6226254.9000000004</v>
      </c>
      <c r="L12" s="279">
        <f>L20</f>
        <v>0</v>
      </c>
      <c r="M12" s="279"/>
      <c r="N12" s="237"/>
      <c r="O12" s="229"/>
      <c r="P12" s="312" t="s">
        <v>380</v>
      </c>
      <c r="Q12" s="313">
        <f>J9+J78-J20</f>
        <v>0</v>
      </c>
      <c r="R12" s="474">
        <f t="shared" si="14"/>
        <v>0</v>
      </c>
      <c r="S12" s="475">
        <f t="shared" si="1"/>
        <v>0</v>
      </c>
      <c r="T12" s="475">
        <f t="shared" si="1"/>
        <v>0</v>
      </c>
      <c r="U12" s="475">
        <f t="shared" si="1"/>
        <v>0</v>
      </c>
      <c r="V12" s="475">
        <f t="shared" si="2"/>
        <v>0</v>
      </c>
      <c r="W12" s="475">
        <f t="shared" si="3"/>
        <v>0</v>
      </c>
      <c r="X12" s="475">
        <f t="shared" si="3"/>
        <v>0</v>
      </c>
      <c r="Y12" s="475">
        <f t="shared" si="4"/>
        <v>0</v>
      </c>
      <c r="Z12" s="475">
        <f t="shared" si="5"/>
        <v>0</v>
      </c>
      <c r="AA12" s="475">
        <f t="shared" si="5"/>
        <v>0</v>
      </c>
      <c r="AB12" s="239"/>
      <c r="AC12" s="235">
        <f t="shared" si="6"/>
        <v>0</v>
      </c>
      <c r="AD12" s="235">
        <f t="shared" si="7"/>
        <v>0</v>
      </c>
      <c r="AE12" s="235">
        <f t="shared" si="7"/>
        <v>0</v>
      </c>
      <c r="AF12" s="237"/>
      <c r="AG12" s="237"/>
      <c r="AH12" s="237"/>
      <c r="AI12" s="237"/>
      <c r="AJ12" s="237"/>
      <c r="AK12" s="237"/>
      <c r="AL12" s="239"/>
      <c r="AM12" s="235">
        <f t="shared" si="9"/>
        <v>0</v>
      </c>
      <c r="AN12" s="235">
        <f t="shared" si="10"/>
        <v>0</v>
      </c>
      <c r="AO12" s="235">
        <f t="shared" si="10"/>
        <v>0</v>
      </c>
      <c r="AP12" s="237"/>
      <c r="AQ12" s="237"/>
      <c r="AR12" s="237"/>
      <c r="AS12" s="237"/>
      <c r="AT12" s="237"/>
      <c r="AU12" s="237"/>
    </row>
    <row r="13" spans="1:47" s="242" customFormat="1" ht="20.25">
      <c r="A13" s="1120" t="s">
        <v>389</v>
      </c>
      <c r="B13" s="1120"/>
      <c r="C13" s="1120"/>
      <c r="D13" s="1120"/>
      <c r="E13" s="236">
        <v>160</v>
      </c>
      <c r="F13" s="234"/>
      <c r="G13" s="235">
        <f t="shared" si="12"/>
        <v>6492962.4399999995</v>
      </c>
      <c r="H13" s="279">
        <f t="shared" si="13"/>
        <v>0</v>
      </c>
      <c r="I13" s="237">
        <f>SUM(I14:I19)</f>
        <v>0</v>
      </c>
      <c r="J13" s="237">
        <f>SUM(J14:J19)</f>
        <v>0</v>
      </c>
      <c r="K13" s="279">
        <f>SUM(K14:K19)</f>
        <v>0</v>
      </c>
      <c r="L13" s="279">
        <f>SUM(L14:L19)</f>
        <v>0</v>
      </c>
      <c r="M13" s="279">
        <f>SUM(M14:M19)</f>
        <v>6492962.4399999995</v>
      </c>
      <c r="N13" s="237">
        <f>SUM(N14:N18)</f>
        <v>0</v>
      </c>
      <c r="O13" s="229"/>
      <c r="P13" s="314">
        <v>5</v>
      </c>
      <c r="Q13" s="315">
        <f>K9+K78-K20</f>
        <v>0</v>
      </c>
      <c r="R13" s="474">
        <f t="shared" si="14"/>
        <v>0</v>
      </c>
      <c r="S13" s="475">
        <f t="shared" si="1"/>
        <v>0</v>
      </c>
      <c r="T13" s="475">
        <f t="shared" si="1"/>
        <v>0</v>
      </c>
      <c r="U13" s="475">
        <f t="shared" si="1"/>
        <v>0</v>
      </c>
      <c r="V13" s="475">
        <f t="shared" si="2"/>
        <v>0</v>
      </c>
      <c r="W13" s="475">
        <f t="shared" si="3"/>
        <v>0</v>
      </c>
      <c r="X13" s="475">
        <f t="shared" si="3"/>
        <v>0</v>
      </c>
      <c r="Y13" s="475">
        <f t="shared" si="4"/>
        <v>0</v>
      </c>
      <c r="Z13" s="475">
        <f t="shared" si="5"/>
        <v>0</v>
      </c>
      <c r="AA13" s="475">
        <f t="shared" si="5"/>
        <v>0</v>
      </c>
      <c r="AB13" s="241"/>
      <c r="AC13" s="235">
        <f t="shared" si="6"/>
        <v>0</v>
      </c>
      <c r="AD13" s="235">
        <f t="shared" si="7"/>
        <v>0</v>
      </c>
      <c r="AE13" s="235">
        <f t="shared" si="7"/>
        <v>0</v>
      </c>
      <c r="AF13" s="237">
        <f t="shared" ref="AF13:AK13" si="17">SUM(AF14:AF19)</f>
        <v>0</v>
      </c>
      <c r="AG13" s="237">
        <f t="shared" si="17"/>
        <v>0</v>
      </c>
      <c r="AH13" s="237">
        <f t="shared" si="17"/>
        <v>0</v>
      </c>
      <c r="AI13" s="237">
        <f t="shared" si="17"/>
        <v>0</v>
      </c>
      <c r="AJ13" s="237">
        <f t="shared" si="17"/>
        <v>0</v>
      </c>
      <c r="AK13" s="237">
        <f t="shared" si="17"/>
        <v>0</v>
      </c>
      <c r="AL13" s="241"/>
      <c r="AM13" s="235">
        <f t="shared" si="9"/>
        <v>0</v>
      </c>
      <c r="AN13" s="235">
        <f t="shared" si="10"/>
        <v>0</v>
      </c>
      <c r="AO13" s="235">
        <f t="shared" si="10"/>
        <v>0</v>
      </c>
      <c r="AP13" s="237">
        <f t="shared" ref="AP13:AU13" si="18">SUM(AP14:AP19)</f>
        <v>0</v>
      </c>
      <c r="AQ13" s="237">
        <f t="shared" si="18"/>
        <v>0</v>
      </c>
      <c r="AR13" s="237">
        <f t="shared" si="18"/>
        <v>0</v>
      </c>
      <c r="AS13" s="237">
        <f t="shared" si="18"/>
        <v>0</v>
      </c>
      <c r="AT13" s="237">
        <f t="shared" si="18"/>
        <v>0</v>
      </c>
      <c r="AU13" s="237">
        <f t="shared" si="18"/>
        <v>0</v>
      </c>
    </row>
    <row r="14" spans="1:47" ht="23.45" customHeight="1">
      <c r="A14" s="1120" t="s">
        <v>309</v>
      </c>
      <c r="B14" s="1120"/>
      <c r="C14" s="1120"/>
      <c r="D14" s="1120"/>
      <c r="E14" s="236">
        <v>161</v>
      </c>
      <c r="F14" s="234"/>
      <c r="G14" s="235">
        <f t="shared" si="12"/>
        <v>5770370.7599999998</v>
      </c>
      <c r="H14" s="279">
        <f t="shared" si="13"/>
        <v>0</v>
      </c>
      <c r="I14" s="243"/>
      <c r="J14" s="243"/>
      <c r="K14" s="280"/>
      <c r="L14" s="280"/>
      <c r="M14" s="280">
        <v>5770370.7599999998</v>
      </c>
      <c r="N14" s="238"/>
      <c r="P14" s="314">
        <v>6</v>
      </c>
      <c r="Q14" s="315">
        <f>L9+L78-L20</f>
        <v>0</v>
      </c>
      <c r="R14" s="474">
        <f t="shared" si="14"/>
        <v>0</v>
      </c>
      <c r="S14" s="475">
        <f t="shared" si="1"/>
        <v>0</v>
      </c>
      <c r="T14" s="475">
        <f t="shared" si="1"/>
        <v>0</v>
      </c>
      <c r="U14" s="475">
        <f t="shared" si="1"/>
        <v>0</v>
      </c>
      <c r="V14" s="475">
        <f t="shared" si="2"/>
        <v>0</v>
      </c>
      <c r="W14" s="475">
        <f t="shared" si="3"/>
        <v>0</v>
      </c>
      <c r="X14" s="475">
        <f t="shared" si="3"/>
        <v>0</v>
      </c>
      <c r="Y14" s="475">
        <f t="shared" si="4"/>
        <v>0</v>
      </c>
      <c r="Z14" s="475">
        <f t="shared" si="5"/>
        <v>0</v>
      </c>
      <c r="AA14" s="475">
        <f t="shared" si="5"/>
        <v>0</v>
      </c>
      <c r="AC14" s="235">
        <f t="shared" si="6"/>
        <v>0</v>
      </c>
      <c r="AD14" s="235">
        <f t="shared" si="7"/>
        <v>0</v>
      </c>
      <c r="AE14" s="235">
        <f t="shared" si="7"/>
        <v>0</v>
      </c>
      <c r="AF14" s="243"/>
      <c r="AG14" s="243"/>
      <c r="AH14" s="243"/>
      <c r="AI14" s="243"/>
      <c r="AJ14" s="243"/>
      <c r="AK14" s="243"/>
      <c r="AM14" s="235">
        <f t="shared" si="9"/>
        <v>0</v>
      </c>
      <c r="AN14" s="235">
        <f t="shared" si="10"/>
        <v>0</v>
      </c>
      <c r="AO14" s="235">
        <f t="shared" si="10"/>
        <v>0</v>
      </c>
      <c r="AP14" s="243"/>
      <c r="AQ14" s="243"/>
      <c r="AR14" s="243"/>
      <c r="AS14" s="243"/>
      <c r="AT14" s="243"/>
      <c r="AU14" s="243"/>
    </row>
    <row r="15" spans="1:47" ht="20.25">
      <c r="A15" s="1120" t="s">
        <v>390</v>
      </c>
      <c r="B15" s="1120"/>
      <c r="C15" s="1120"/>
      <c r="D15" s="1120"/>
      <c r="E15" s="236">
        <v>162</v>
      </c>
      <c r="F15" s="234"/>
      <c r="G15" s="235">
        <f t="shared" si="12"/>
        <v>657635.17000000004</v>
      </c>
      <c r="H15" s="279">
        <f t="shared" si="13"/>
        <v>0</v>
      </c>
      <c r="I15" s="243"/>
      <c r="J15" s="243"/>
      <c r="K15" s="280"/>
      <c r="L15" s="280"/>
      <c r="M15" s="243">
        <v>657635.17000000004</v>
      </c>
      <c r="N15" s="238"/>
      <c r="P15" s="314">
        <v>2</v>
      </c>
      <c r="Q15" s="315">
        <f>M9+M78-M20</f>
        <v>6817550.2699999996</v>
      </c>
      <c r="R15" s="474">
        <f t="shared" si="14"/>
        <v>0</v>
      </c>
      <c r="S15" s="475">
        <f t="shared" si="1"/>
        <v>0</v>
      </c>
      <c r="T15" s="475">
        <f t="shared" si="1"/>
        <v>0</v>
      </c>
      <c r="U15" s="475">
        <f t="shared" si="1"/>
        <v>0</v>
      </c>
      <c r="V15" s="475">
        <f t="shared" si="2"/>
        <v>0</v>
      </c>
      <c r="W15" s="475">
        <f t="shared" si="3"/>
        <v>0</v>
      </c>
      <c r="X15" s="475">
        <f t="shared" si="3"/>
        <v>0</v>
      </c>
      <c r="Y15" s="475">
        <f t="shared" si="4"/>
        <v>0</v>
      </c>
      <c r="Z15" s="475">
        <f t="shared" si="5"/>
        <v>0</v>
      </c>
      <c r="AA15" s="475">
        <f t="shared" si="5"/>
        <v>0</v>
      </c>
      <c r="AB15" s="244"/>
      <c r="AC15" s="235">
        <f t="shared" si="6"/>
        <v>0</v>
      </c>
      <c r="AD15" s="235">
        <f t="shared" si="7"/>
        <v>0</v>
      </c>
      <c r="AE15" s="235">
        <f t="shared" si="7"/>
        <v>0</v>
      </c>
      <c r="AF15" s="243"/>
      <c r="AG15" s="243"/>
      <c r="AH15" s="243"/>
      <c r="AI15" s="243"/>
      <c r="AJ15" s="243"/>
      <c r="AK15" s="243"/>
      <c r="AL15" s="244"/>
      <c r="AM15" s="235">
        <f t="shared" si="9"/>
        <v>0</v>
      </c>
      <c r="AN15" s="235">
        <f t="shared" si="10"/>
        <v>0</v>
      </c>
      <c r="AO15" s="235">
        <f t="shared" si="10"/>
        <v>0</v>
      </c>
      <c r="AP15" s="243"/>
      <c r="AQ15" s="243"/>
      <c r="AR15" s="243"/>
      <c r="AS15" s="243"/>
      <c r="AT15" s="243"/>
      <c r="AU15" s="243"/>
    </row>
    <row r="16" spans="1:47" ht="20.25">
      <c r="A16" s="1120" t="s">
        <v>391</v>
      </c>
      <c r="B16" s="1120"/>
      <c r="C16" s="1120"/>
      <c r="D16" s="1120"/>
      <c r="E16" s="236">
        <v>163</v>
      </c>
      <c r="F16" s="234"/>
      <c r="G16" s="235">
        <f t="shared" si="12"/>
        <v>50000</v>
      </c>
      <c r="H16" s="279">
        <f t="shared" si="13"/>
        <v>0</v>
      </c>
      <c r="I16" s="243"/>
      <c r="J16" s="243"/>
      <c r="K16" s="280"/>
      <c r="L16" s="280"/>
      <c r="M16" s="243">
        <v>50000</v>
      </c>
      <c r="N16" s="238"/>
      <c r="P16" s="245"/>
      <c r="Q16" s="245"/>
      <c r="R16" s="474">
        <f t="shared" si="14"/>
        <v>0</v>
      </c>
      <c r="S16" s="475">
        <f t="shared" si="1"/>
        <v>0</v>
      </c>
      <c r="T16" s="475">
        <f t="shared" si="1"/>
        <v>0</v>
      </c>
      <c r="U16" s="475">
        <f t="shared" si="1"/>
        <v>0</v>
      </c>
      <c r="V16" s="475">
        <f t="shared" si="2"/>
        <v>0</v>
      </c>
      <c r="W16" s="475">
        <f t="shared" si="3"/>
        <v>0</v>
      </c>
      <c r="X16" s="475">
        <f t="shared" si="3"/>
        <v>0</v>
      </c>
      <c r="Y16" s="475">
        <f t="shared" si="4"/>
        <v>0</v>
      </c>
      <c r="Z16" s="475">
        <f t="shared" si="5"/>
        <v>0</v>
      </c>
      <c r="AA16" s="475">
        <f t="shared" si="5"/>
        <v>0</v>
      </c>
      <c r="AB16" s="245"/>
      <c r="AC16" s="235">
        <f t="shared" si="6"/>
        <v>0</v>
      </c>
      <c r="AD16" s="235">
        <f t="shared" si="7"/>
        <v>0</v>
      </c>
      <c r="AE16" s="235">
        <f t="shared" si="7"/>
        <v>0</v>
      </c>
      <c r="AF16" s="243"/>
      <c r="AG16" s="243"/>
      <c r="AH16" s="243"/>
      <c r="AI16" s="243"/>
      <c r="AJ16" s="243"/>
      <c r="AK16" s="243"/>
      <c r="AL16" s="245"/>
      <c r="AM16" s="235">
        <f t="shared" si="9"/>
        <v>0</v>
      </c>
      <c r="AN16" s="235">
        <f t="shared" si="10"/>
        <v>0</v>
      </c>
      <c r="AO16" s="235">
        <f t="shared" si="10"/>
        <v>0</v>
      </c>
      <c r="AP16" s="243"/>
      <c r="AQ16" s="243"/>
      <c r="AR16" s="243"/>
      <c r="AS16" s="243"/>
      <c r="AT16" s="243"/>
      <c r="AU16" s="243"/>
    </row>
    <row r="17" spans="1:47" ht="26.45" customHeight="1">
      <c r="A17" s="1120" t="s">
        <v>392</v>
      </c>
      <c r="B17" s="1120"/>
      <c r="C17" s="1120"/>
      <c r="D17" s="1120"/>
      <c r="E17" s="236">
        <v>180</v>
      </c>
      <c r="F17" s="234"/>
      <c r="G17" s="235">
        <f t="shared" si="12"/>
        <v>0</v>
      </c>
      <c r="H17" s="279">
        <f t="shared" si="13"/>
        <v>0</v>
      </c>
      <c r="I17" s="243"/>
      <c r="J17" s="243"/>
      <c r="K17" s="280"/>
      <c r="L17" s="280"/>
      <c r="M17" s="280"/>
      <c r="N17" s="238"/>
      <c r="P17" s="246"/>
      <c r="Q17" s="246"/>
      <c r="R17" s="474">
        <f t="shared" si="14"/>
        <v>0</v>
      </c>
      <c r="S17" s="475">
        <f t="shared" si="1"/>
        <v>0</v>
      </c>
      <c r="T17" s="475">
        <f t="shared" si="1"/>
        <v>0</v>
      </c>
      <c r="U17" s="475">
        <f t="shared" si="1"/>
        <v>0</v>
      </c>
      <c r="V17" s="475">
        <f t="shared" si="2"/>
        <v>0</v>
      </c>
      <c r="W17" s="475">
        <f t="shared" si="3"/>
        <v>0</v>
      </c>
      <c r="X17" s="475">
        <f t="shared" si="3"/>
        <v>0</v>
      </c>
      <c r="Y17" s="475">
        <f t="shared" si="4"/>
        <v>0</v>
      </c>
      <c r="Z17" s="475">
        <f t="shared" si="5"/>
        <v>0</v>
      </c>
      <c r="AA17" s="475">
        <f t="shared" si="5"/>
        <v>0</v>
      </c>
      <c r="AB17" s="246"/>
      <c r="AC17" s="235">
        <f t="shared" si="6"/>
        <v>0</v>
      </c>
      <c r="AD17" s="235">
        <f t="shared" si="7"/>
        <v>0</v>
      </c>
      <c r="AE17" s="235">
        <f t="shared" si="7"/>
        <v>0</v>
      </c>
      <c r="AF17" s="243"/>
      <c r="AG17" s="243"/>
      <c r="AH17" s="243"/>
      <c r="AI17" s="243"/>
      <c r="AJ17" s="243"/>
      <c r="AK17" s="243"/>
      <c r="AL17" s="246"/>
      <c r="AM17" s="235">
        <f t="shared" si="9"/>
        <v>0</v>
      </c>
      <c r="AN17" s="235">
        <f t="shared" si="10"/>
        <v>0</v>
      </c>
      <c r="AO17" s="235">
        <f t="shared" si="10"/>
        <v>0</v>
      </c>
      <c r="AP17" s="243"/>
      <c r="AQ17" s="243"/>
      <c r="AR17" s="243"/>
      <c r="AS17" s="243"/>
      <c r="AT17" s="243"/>
      <c r="AU17" s="243"/>
    </row>
    <row r="18" spans="1:47" ht="37.15" customHeight="1">
      <c r="A18" s="1097" t="s">
        <v>393</v>
      </c>
      <c r="B18" s="1097"/>
      <c r="C18" s="1097"/>
      <c r="D18" s="1097"/>
      <c r="E18" s="236">
        <v>130</v>
      </c>
      <c r="F18" s="234"/>
      <c r="G18" s="235">
        <f>H18+K18+L18+M18</f>
        <v>14956.51</v>
      </c>
      <c r="H18" s="279">
        <f>J18+I18</f>
        <v>0</v>
      </c>
      <c r="I18" s="243"/>
      <c r="J18" s="243"/>
      <c r="K18" s="280"/>
      <c r="L18" s="280"/>
      <c r="M18" s="280">
        <v>14956.51</v>
      </c>
      <c r="N18" s="238"/>
      <c r="P18" s="244"/>
      <c r="Q18" s="244"/>
      <c r="R18" s="474">
        <f t="shared" si="14"/>
        <v>0</v>
      </c>
      <c r="S18" s="475">
        <f t="shared" si="1"/>
        <v>0</v>
      </c>
      <c r="T18" s="475">
        <f t="shared" si="1"/>
        <v>0</v>
      </c>
      <c r="U18" s="475">
        <f t="shared" si="1"/>
        <v>0</v>
      </c>
      <c r="V18" s="475">
        <f t="shared" si="2"/>
        <v>0</v>
      </c>
      <c r="W18" s="475">
        <f t="shared" si="3"/>
        <v>0</v>
      </c>
      <c r="X18" s="475">
        <f t="shared" si="3"/>
        <v>0</v>
      </c>
      <c r="Y18" s="475">
        <f t="shared" si="4"/>
        <v>0</v>
      </c>
      <c r="Z18" s="475">
        <f t="shared" si="5"/>
        <v>0</v>
      </c>
      <c r="AA18" s="475">
        <f t="shared" si="5"/>
        <v>0</v>
      </c>
      <c r="AB18" s="244"/>
      <c r="AC18" s="235">
        <f t="shared" si="6"/>
        <v>0</v>
      </c>
      <c r="AD18" s="235">
        <f t="shared" si="7"/>
        <v>0</v>
      </c>
      <c r="AE18" s="235">
        <f t="shared" si="7"/>
        <v>0</v>
      </c>
      <c r="AF18" s="243"/>
      <c r="AG18" s="243"/>
      <c r="AH18" s="243"/>
      <c r="AI18" s="243"/>
      <c r="AJ18" s="243"/>
      <c r="AK18" s="243"/>
      <c r="AL18" s="244"/>
      <c r="AM18" s="235">
        <f t="shared" si="9"/>
        <v>0</v>
      </c>
      <c r="AN18" s="235">
        <f t="shared" si="10"/>
        <v>0</v>
      </c>
      <c r="AO18" s="235">
        <f t="shared" si="10"/>
        <v>0</v>
      </c>
      <c r="AP18" s="243"/>
      <c r="AQ18" s="243"/>
      <c r="AR18" s="243"/>
      <c r="AS18" s="243"/>
      <c r="AT18" s="243"/>
      <c r="AU18" s="243"/>
    </row>
    <row r="19" spans="1:47" ht="37.15" customHeight="1">
      <c r="A19" s="1097" t="s">
        <v>394</v>
      </c>
      <c r="B19" s="1097"/>
      <c r="C19" s="1097"/>
      <c r="D19" s="1097"/>
      <c r="E19" s="236"/>
      <c r="F19" s="234"/>
      <c r="G19" s="235">
        <f>H19+K19+L19+M19</f>
        <v>0</v>
      </c>
      <c r="H19" s="279">
        <f>J19+I19</f>
        <v>0</v>
      </c>
      <c r="I19" s="243"/>
      <c r="J19" s="243"/>
      <c r="K19" s="280"/>
      <c r="L19" s="280"/>
      <c r="M19" s="280"/>
      <c r="N19" s="238"/>
      <c r="P19" s="244"/>
      <c r="Q19" s="244"/>
      <c r="R19" s="474">
        <f t="shared" si="14"/>
        <v>0</v>
      </c>
      <c r="S19" s="475">
        <f t="shared" si="1"/>
        <v>0</v>
      </c>
      <c r="T19" s="475">
        <f t="shared" si="1"/>
        <v>0</v>
      </c>
      <c r="U19" s="475">
        <f t="shared" si="1"/>
        <v>0</v>
      </c>
      <c r="V19" s="475">
        <f t="shared" si="2"/>
        <v>0</v>
      </c>
      <c r="W19" s="475">
        <f t="shared" si="3"/>
        <v>0</v>
      </c>
      <c r="X19" s="475">
        <f t="shared" si="3"/>
        <v>0</v>
      </c>
      <c r="Y19" s="475">
        <f t="shared" si="4"/>
        <v>0</v>
      </c>
      <c r="Z19" s="475">
        <f t="shared" si="5"/>
        <v>0</v>
      </c>
      <c r="AA19" s="475">
        <f t="shared" si="5"/>
        <v>0</v>
      </c>
      <c r="AB19" s="244"/>
      <c r="AC19" s="235">
        <f t="shared" si="6"/>
        <v>0</v>
      </c>
      <c r="AD19" s="235">
        <f t="shared" si="7"/>
        <v>0</v>
      </c>
      <c r="AE19" s="235">
        <f t="shared" si="7"/>
        <v>0</v>
      </c>
      <c r="AF19" s="243"/>
      <c r="AG19" s="243"/>
      <c r="AH19" s="243"/>
      <c r="AI19" s="243"/>
      <c r="AJ19" s="243"/>
      <c r="AK19" s="243"/>
      <c r="AL19" s="244"/>
      <c r="AM19" s="235">
        <f t="shared" si="9"/>
        <v>0</v>
      </c>
      <c r="AN19" s="235">
        <f t="shared" si="10"/>
        <v>0</v>
      </c>
      <c r="AO19" s="235">
        <f t="shared" si="10"/>
        <v>0</v>
      </c>
      <c r="AP19" s="243"/>
      <c r="AQ19" s="243"/>
      <c r="AR19" s="243"/>
      <c r="AS19" s="243"/>
      <c r="AT19" s="243"/>
      <c r="AU19" s="243"/>
    </row>
    <row r="20" spans="1:47" ht="23.25">
      <c r="A20" s="1138" t="s">
        <v>310</v>
      </c>
      <c r="B20" s="1138"/>
      <c r="C20" s="1138"/>
      <c r="D20" s="1138"/>
      <c r="E20" s="233">
        <v>200</v>
      </c>
      <c r="F20" s="234" t="s">
        <v>30</v>
      </c>
      <c r="G20" s="235">
        <f>H20+K20+L20+M20</f>
        <v>43806587.899999999</v>
      </c>
      <c r="H20" s="235">
        <f t="shared" si="13"/>
        <v>37430333</v>
      </c>
      <c r="I20" s="235">
        <f t="shared" ref="I20:N20" si="19">I21+I30+I40+I41+I42+I47+I72+I25</f>
        <v>8452441</v>
      </c>
      <c r="J20" s="235">
        <f t="shared" si="19"/>
        <v>28977892</v>
      </c>
      <c r="K20" s="235">
        <f t="shared" si="19"/>
        <v>6226254.9000000004</v>
      </c>
      <c r="L20" s="235">
        <f t="shared" si="19"/>
        <v>0</v>
      </c>
      <c r="M20" s="235">
        <f t="shared" si="19"/>
        <v>150000</v>
      </c>
      <c r="N20" s="235">
        <f t="shared" si="19"/>
        <v>0</v>
      </c>
      <c r="P20" s="472"/>
      <c r="Q20" s="473"/>
      <c r="R20" s="474">
        <f t="shared" si="14"/>
        <v>0</v>
      </c>
      <c r="S20" s="475">
        <f t="shared" si="1"/>
        <v>37430333</v>
      </c>
      <c r="T20" s="475">
        <f t="shared" si="1"/>
        <v>37430333</v>
      </c>
      <c r="U20" s="475">
        <f t="shared" si="1"/>
        <v>37430333</v>
      </c>
      <c r="V20" s="475">
        <f t="shared" si="2"/>
        <v>37430333</v>
      </c>
      <c r="W20" s="475">
        <f t="shared" si="3"/>
        <v>37430333</v>
      </c>
      <c r="X20" s="475">
        <f t="shared" si="3"/>
        <v>37430333</v>
      </c>
      <c r="Y20" s="475">
        <f t="shared" si="4"/>
        <v>0</v>
      </c>
      <c r="Z20" s="475">
        <f t="shared" si="5"/>
        <v>0</v>
      </c>
      <c r="AA20" s="475">
        <f t="shared" si="5"/>
        <v>0</v>
      </c>
      <c r="AB20" s="459"/>
      <c r="AC20" s="235">
        <f t="shared" si="6"/>
        <v>8452441</v>
      </c>
      <c r="AD20" s="235">
        <f t="shared" si="7"/>
        <v>8452441</v>
      </c>
      <c r="AE20" s="235">
        <f t="shared" si="7"/>
        <v>8452441</v>
      </c>
      <c r="AF20" s="235">
        <f t="shared" ref="AF20:AK20" si="20">AF21+AF30+AF40+AF41+AF42+AF47+AF72+AF25</f>
        <v>8452441</v>
      </c>
      <c r="AG20" s="235">
        <f t="shared" si="20"/>
        <v>8452441</v>
      </c>
      <c r="AH20" s="235">
        <f t="shared" si="20"/>
        <v>8452441</v>
      </c>
      <c r="AI20" s="235">
        <f t="shared" si="20"/>
        <v>0</v>
      </c>
      <c r="AJ20" s="235">
        <f t="shared" si="20"/>
        <v>0</v>
      </c>
      <c r="AK20" s="235">
        <f t="shared" si="20"/>
        <v>0</v>
      </c>
      <c r="AL20" s="459"/>
      <c r="AM20" s="235">
        <f t="shared" si="9"/>
        <v>28977892</v>
      </c>
      <c r="AN20" s="235">
        <f t="shared" si="10"/>
        <v>28977892</v>
      </c>
      <c r="AO20" s="235">
        <f t="shared" si="10"/>
        <v>28977892</v>
      </c>
      <c r="AP20" s="235">
        <f t="shared" ref="AP20:AU20" si="21">AP21+AP30+AP40+AP41+AP42+AP47+AP72+AP25</f>
        <v>28977892</v>
      </c>
      <c r="AQ20" s="235">
        <f t="shared" si="21"/>
        <v>28977892</v>
      </c>
      <c r="AR20" s="235">
        <f t="shared" si="21"/>
        <v>28977892</v>
      </c>
      <c r="AS20" s="235">
        <f t="shared" si="21"/>
        <v>0</v>
      </c>
      <c r="AT20" s="235">
        <f t="shared" si="21"/>
        <v>0</v>
      </c>
      <c r="AU20" s="235">
        <f t="shared" si="21"/>
        <v>0</v>
      </c>
    </row>
    <row r="21" spans="1:47" ht="28.5" customHeight="1">
      <c r="A21" s="1139" t="s">
        <v>311</v>
      </c>
      <c r="B21" s="1139"/>
      <c r="C21" s="1139"/>
      <c r="D21" s="1139"/>
      <c r="E21" s="247">
        <v>210</v>
      </c>
      <c r="F21" s="234"/>
      <c r="G21" s="235">
        <f t="shared" si="12"/>
        <v>32706560.899999999</v>
      </c>
      <c r="H21" s="250">
        <f t="shared" si="13"/>
        <v>30023908</v>
      </c>
      <c r="I21" s="248">
        <f t="shared" ref="I21:N21" si="22">I22</f>
        <v>2358685</v>
      </c>
      <c r="J21" s="248">
        <f t="shared" si="22"/>
        <v>27665223</v>
      </c>
      <c r="K21" s="248">
        <f t="shared" si="22"/>
        <v>2617552.9</v>
      </c>
      <c r="L21" s="248">
        <f t="shared" si="22"/>
        <v>0</v>
      </c>
      <c r="M21" s="248">
        <f t="shared" si="22"/>
        <v>65100</v>
      </c>
      <c r="N21" s="248">
        <f t="shared" si="22"/>
        <v>0</v>
      </c>
      <c r="P21" s="472"/>
      <c r="Q21" s="473"/>
      <c r="R21" s="474">
        <f t="shared" si="14"/>
        <v>0</v>
      </c>
      <c r="S21" s="475">
        <f t="shared" si="1"/>
        <v>30023908</v>
      </c>
      <c r="T21" s="475">
        <f t="shared" si="1"/>
        <v>30023908</v>
      </c>
      <c r="U21" s="475">
        <f t="shared" si="1"/>
        <v>30023908</v>
      </c>
      <c r="V21" s="475">
        <f t="shared" si="2"/>
        <v>30023908</v>
      </c>
      <c r="W21" s="475">
        <f t="shared" si="3"/>
        <v>30023908</v>
      </c>
      <c r="X21" s="475">
        <f t="shared" si="3"/>
        <v>30023908</v>
      </c>
      <c r="Y21" s="475">
        <f t="shared" si="4"/>
        <v>0</v>
      </c>
      <c r="Z21" s="475">
        <f t="shared" si="5"/>
        <v>0</v>
      </c>
      <c r="AA21" s="475">
        <f t="shared" si="5"/>
        <v>0</v>
      </c>
      <c r="AB21" s="459"/>
      <c r="AC21" s="235">
        <f t="shared" si="6"/>
        <v>2358685</v>
      </c>
      <c r="AD21" s="235">
        <f t="shared" si="7"/>
        <v>2358685</v>
      </c>
      <c r="AE21" s="235">
        <f t="shared" si="7"/>
        <v>2358685</v>
      </c>
      <c r="AF21" s="248">
        <f t="shared" ref="AF21:AK21" si="23">AF22</f>
        <v>2358685</v>
      </c>
      <c r="AG21" s="248">
        <f t="shared" si="23"/>
        <v>2358685</v>
      </c>
      <c r="AH21" s="248">
        <f t="shared" si="23"/>
        <v>2358685</v>
      </c>
      <c r="AI21" s="248">
        <f t="shared" si="23"/>
        <v>0</v>
      </c>
      <c r="AJ21" s="248">
        <f t="shared" si="23"/>
        <v>0</v>
      </c>
      <c r="AK21" s="248">
        <f t="shared" si="23"/>
        <v>0</v>
      </c>
      <c r="AL21" s="459"/>
      <c r="AM21" s="235">
        <f t="shared" si="9"/>
        <v>27665223</v>
      </c>
      <c r="AN21" s="235">
        <f t="shared" si="10"/>
        <v>27665223</v>
      </c>
      <c r="AO21" s="235">
        <f t="shared" si="10"/>
        <v>27665223</v>
      </c>
      <c r="AP21" s="248">
        <f t="shared" ref="AP21:AU21" si="24">AP22</f>
        <v>27665223</v>
      </c>
      <c r="AQ21" s="248">
        <f t="shared" si="24"/>
        <v>27665223</v>
      </c>
      <c r="AR21" s="248">
        <f t="shared" si="24"/>
        <v>27665223</v>
      </c>
      <c r="AS21" s="248">
        <f t="shared" si="24"/>
        <v>0</v>
      </c>
      <c r="AT21" s="248">
        <f t="shared" si="24"/>
        <v>0</v>
      </c>
      <c r="AU21" s="248">
        <f t="shared" si="24"/>
        <v>0</v>
      </c>
    </row>
    <row r="22" spans="1:47" ht="39" customHeight="1">
      <c r="A22" s="1097" t="s">
        <v>312</v>
      </c>
      <c r="B22" s="1097"/>
      <c r="C22" s="1097"/>
      <c r="D22" s="1097"/>
      <c r="E22" s="236">
        <v>211</v>
      </c>
      <c r="F22" s="234"/>
      <c r="G22" s="235">
        <f t="shared" si="12"/>
        <v>32706560.899999999</v>
      </c>
      <c r="H22" s="279">
        <f t="shared" si="13"/>
        <v>30023908</v>
      </c>
      <c r="I22" s="237">
        <f t="shared" ref="I22:N22" si="25">SUM(I23:I24)</f>
        <v>2358685</v>
      </c>
      <c r="J22" s="237">
        <f t="shared" si="25"/>
        <v>27665223</v>
      </c>
      <c r="K22" s="279">
        <f t="shared" si="25"/>
        <v>2617552.9</v>
      </c>
      <c r="L22" s="279">
        <f t="shared" si="25"/>
        <v>0</v>
      </c>
      <c r="M22" s="279">
        <f t="shared" si="25"/>
        <v>65100</v>
      </c>
      <c r="N22" s="237">
        <f t="shared" si="25"/>
        <v>0</v>
      </c>
      <c r="P22" s="472"/>
      <c r="Q22" s="473"/>
      <c r="R22" s="474">
        <f t="shared" si="14"/>
        <v>0</v>
      </c>
      <c r="S22" s="475">
        <f t="shared" si="1"/>
        <v>30023908</v>
      </c>
      <c r="T22" s="475">
        <f t="shared" si="1"/>
        <v>30023908</v>
      </c>
      <c r="U22" s="475">
        <f t="shared" si="1"/>
        <v>30023908</v>
      </c>
      <c r="V22" s="475">
        <f t="shared" si="2"/>
        <v>30023908</v>
      </c>
      <c r="W22" s="475">
        <f t="shared" si="3"/>
        <v>30023908</v>
      </c>
      <c r="X22" s="475">
        <f t="shared" si="3"/>
        <v>30023908</v>
      </c>
      <c r="Y22" s="475">
        <f t="shared" si="4"/>
        <v>0</v>
      </c>
      <c r="Z22" s="475">
        <f t="shared" si="5"/>
        <v>0</v>
      </c>
      <c r="AA22" s="475">
        <f t="shared" si="5"/>
        <v>0</v>
      </c>
      <c r="AB22" s="459"/>
      <c r="AC22" s="235">
        <f t="shared" si="6"/>
        <v>2358685</v>
      </c>
      <c r="AD22" s="235">
        <f t="shared" si="7"/>
        <v>2358685</v>
      </c>
      <c r="AE22" s="235">
        <f t="shared" si="7"/>
        <v>2358685</v>
      </c>
      <c r="AF22" s="237">
        <f t="shared" ref="AF22:AK22" si="26">SUM(AF23:AF24)</f>
        <v>2358685</v>
      </c>
      <c r="AG22" s="237">
        <f t="shared" si="26"/>
        <v>2358685</v>
      </c>
      <c r="AH22" s="237">
        <f t="shared" si="26"/>
        <v>2358685</v>
      </c>
      <c r="AI22" s="237">
        <f t="shared" si="26"/>
        <v>0</v>
      </c>
      <c r="AJ22" s="237">
        <f t="shared" si="26"/>
        <v>0</v>
      </c>
      <c r="AK22" s="237">
        <f t="shared" si="26"/>
        <v>0</v>
      </c>
      <c r="AL22" s="459"/>
      <c r="AM22" s="235">
        <f t="shared" si="9"/>
        <v>27665223</v>
      </c>
      <c r="AN22" s="235">
        <f t="shared" si="10"/>
        <v>27665223</v>
      </c>
      <c r="AO22" s="235">
        <f t="shared" si="10"/>
        <v>27665223</v>
      </c>
      <c r="AP22" s="237">
        <f t="shared" ref="AP22:AU22" si="27">SUM(AP23:AP24)</f>
        <v>27665223</v>
      </c>
      <c r="AQ22" s="237">
        <f t="shared" si="27"/>
        <v>27665223</v>
      </c>
      <c r="AR22" s="237">
        <f t="shared" si="27"/>
        <v>27665223</v>
      </c>
      <c r="AS22" s="237">
        <f t="shared" si="27"/>
        <v>0</v>
      </c>
      <c r="AT22" s="237">
        <f t="shared" si="27"/>
        <v>0</v>
      </c>
      <c r="AU22" s="237">
        <f t="shared" si="27"/>
        <v>0</v>
      </c>
    </row>
    <row r="23" spans="1:47" ht="23.45" customHeight="1">
      <c r="A23" s="1097" t="s">
        <v>313</v>
      </c>
      <c r="B23" s="1097"/>
      <c r="C23" s="1097"/>
      <c r="D23" s="1097"/>
      <c r="E23" s="236"/>
      <c r="F23" s="234" t="s">
        <v>314</v>
      </c>
      <c r="G23" s="235">
        <f t="shared" si="12"/>
        <v>25120246.309999999</v>
      </c>
      <c r="H23" s="279">
        <f t="shared" si="13"/>
        <v>23059837</v>
      </c>
      <c r="I23" s="237">
        <f>'КФО 4'!H15+'КФО 4'!H18</f>
        <v>1811586</v>
      </c>
      <c r="J23" s="237">
        <f>'КФО 4'!H16+'КФО 4'!H19</f>
        <v>21248251</v>
      </c>
      <c r="K23" s="279">
        <f>'КФО 5'!H17</f>
        <v>2010409.31</v>
      </c>
      <c r="L23" s="279">
        <f>'КФО 6'!H16</f>
        <v>0</v>
      </c>
      <c r="M23" s="281">
        <f>КФО2!H16</f>
        <v>50000</v>
      </c>
      <c r="N23" s="237"/>
      <c r="P23" s="472"/>
      <c r="Q23" s="473"/>
      <c r="R23" s="474">
        <f t="shared" si="14"/>
        <v>0</v>
      </c>
      <c r="S23" s="475">
        <f t="shared" si="1"/>
        <v>23059837</v>
      </c>
      <c r="T23" s="475">
        <f t="shared" si="1"/>
        <v>23059837</v>
      </c>
      <c r="U23" s="475">
        <f t="shared" si="1"/>
        <v>23059837</v>
      </c>
      <c r="V23" s="475">
        <f t="shared" si="2"/>
        <v>23059837</v>
      </c>
      <c r="W23" s="475">
        <f t="shared" si="3"/>
        <v>23059837</v>
      </c>
      <c r="X23" s="475">
        <f t="shared" si="3"/>
        <v>23059837</v>
      </c>
      <c r="Y23" s="475">
        <f t="shared" si="4"/>
        <v>0</v>
      </c>
      <c r="Z23" s="475">
        <f t="shared" si="5"/>
        <v>0</v>
      </c>
      <c r="AA23" s="475">
        <f t="shared" si="5"/>
        <v>0</v>
      </c>
      <c r="AB23" s="459"/>
      <c r="AC23" s="235">
        <f t="shared" si="6"/>
        <v>1811586</v>
      </c>
      <c r="AD23" s="235">
        <f t="shared" si="7"/>
        <v>1811586</v>
      </c>
      <c r="AE23" s="235">
        <f t="shared" si="7"/>
        <v>1811586</v>
      </c>
      <c r="AF23" s="237">
        <f>'КФО 4'!H15</f>
        <v>1811586</v>
      </c>
      <c r="AG23" s="237">
        <f>'КФО 4'!I15</f>
        <v>1811586</v>
      </c>
      <c r="AH23" s="237">
        <f>'КФО 4'!J15</f>
        <v>1811586</v>
      </c>
      <c r="AI23" s="237">
        <f>'КФО 4'!H18</f>
        <v>0</v>
      </c>
      <c r="AJ23" s="237">
        <f>'КФО 4'!I18</f>
        <v>0</v>
      </c>
      <c r="AK23" s="237">
        <f>'КФО 4'!J18</f>
        <v>0</v>
      </c>
      <c r="AL23" s="459"/>
      <c r="AM23" s="235">
        <f t="shared" si="9"/>
        <v>21248251</v>
      </c>
      <c r="AN23" s="235">
        <f t="shared" si="10"/>
        <v>21248251</v>
      </c>
      <c r="AO23" s="235">
        <f t="shared" si="10"/>
        <v>21248251</v>
      </c>
      <c r="AP23" s="237">
        <f>'КФО 4'!H16</f>
        <v>21248251</v>
      </c>
      <c r="AQ23" s="237">
        <f>'КФО 4'!I16</f>
        <v>21248251</v>
      </c>
      <c r="AR23" s="237">
        <f>'КФО 4'!J16</f>
        <v>21248251</v>
      </c>
      <c r="AS23" s="237">
        <f>'КФО 4'!H19</f>
        <v>0</v>
      </c>
      <c r="AT23" s="237">
        <f>'КФО 4'!I19</f>
        <v>0</v>
      </c>
      <c r="AU23" s="237">
        <f>'КФО 4'!J19</f>
        <v>0</v>
      </c>
    </row>
    <row r="24" spans="1:47" ht="23.45" customHeight="1">
      <c r="A24" s="1097" t="s">
        <v>395</v>
      </c>
      <c r="B24" s="1097"/>
      <c r="C24" s="1097"/>
      <c r="D24" s="1097"/>
      <c r="E24" s="236"/>
      <c r="F24" s="234" t="s">
        <v>315</v>
      </c>
      <c r="G24" s="235">
        <f t="shared" si="12"/>
        <v>7586314.5899999999</v>
      </c>
      <c r="H24" s="279">
        <f t="shared" si="13"/>
        <v>6964071</v>
      </c>
      <c r="I24" s="237">
        <f>'КФО 4'!H27+'КФО 4'!H30</f>
        <v>547099</v>
      </c>
      <c r="J24" s="237">
        <f>'КФО 4'!H28+'КФО 4'!H31</f>
        <v>6416972</v>
      </c>
      <c r="K24" s="279">
        <f>'КФО 5'!H25</f>
        <v>607143.59</v>
      </c>
      <c r="L24" s="279">
        <f>'КФО 6'!H23</f>
        <v>0</v>
      </c>
      <c r="M24" s="281">
        <f>КФО2!H23</f>
        <v>15100</v>
      </c>
      <c r="N24" s="237"/>
      <c r="P24" s="472"/>
      <c r="Q24" s="473"/>
      <c r="R24" s="474">
        <f t="shared" si="14"/>
        <v>0</v>
      </c>
      <c r="S24" s="475">
        <f t="shared" si="1"/>
        <v>6964071</v>
      </c>
      <c r="T24" s="475">
        <f t="shared" si="1"/>
        <v>6964071</v>
      </c>
      <c r="U24" s="475">
        <f t="shared" si="1"/>
        <v>6964071</v>
      </c>
      <c r="V24" s="475">
        <f t="shared" si="2"/>
        <v>6964071</v>
      </c>
      <c r="W24" s="475">
        <f t="shared" si="3"/>
        <v>6964071</v>
      </c>
      <c r="X24" s="475">
        <f t="shared" si="3"/>
        <v>6964071</v>
      </c>
      <c r="Y24" s="475">
        <f t="shared" si="4"/>
        <v>0</v>
      </c>
      <c r="Z24" s="475">
        <f t="shared" si="5"/>
        <v>0</v>
      </c>
      <c r="AA24" s="475">
        <f t="shared" si="5"/>
        <v>0</v>
      </c>
      <c r="AB24" s="459"/>
      <c r="AC24" s="235">
        <f t="shared" si="6"/>
        <v>547099</v>
      </c>
      <c r="AD24" s="235">
        <f t="shared" si="7"/>
        <v>547099</v>
      </c>
      <c r="AE24" s="235">
        <f t="shared" si="7"/>
        <v>547099</v>
      </c>
      <c r="AF24" s="237">
        <f>'КФО 4'!H27</f>
        <v>547099</v>
      </c>
      <c r="AG24" s="237">
        <f>'КФО 4'!I27</f>
        <v>547099</v>
      </c>
      <c r="AH24" s="237">
        <f>'КФО 4'!J27</f>
        <v>547099</v>
      </c>
      <c r="AI24" s="237">
        <f>'КФО 4'!H30</f>
        <v>0</v>
      </c>
      <c r="AJ24" s="237">
        <f>'КФО 4'!I30</f>
        <v>0</v>
      </c>
      <c r="AK24" s="237">
        <f>'КФО 4'!J30</f>
        <v>0</v>
      </c>
      <c r="AL24" s="459"/>
      <c r="AM24" s="235">
        <f t="shared" si="9"/>
        <v>6416972</v>
      </c>
      <c r="AN24" s="235">
        <f t="shared" si="10"/>
        <v>6416972</v>
      </c>
      <c r="AO24" s="235">
        <f t="shared" si="10"/>
        <v>6416972</v>
      </c>
      <c r="AP24" s="237">
        <f>'КФО 4'!H28</f>
        <v>6416972</v>
      </c>
      <c r="AQ24" s="237">
        <f>'КФО 4'!I28</f>
        <v>6416972</v>
      </c>
      <c r="AR24" s="237">
        <f>'КФО 4'!J28</f>
        <v>6416972</v>
      </c>
      <c r="AS24" s="237">
        <f>'КФО 4'!H31</f>
        <v>0</v>
      </c>
      <c r="AT24" s="237">
        <f>'КФО 4'!I31</f>
        <v>0</v>
      </c>
      <c r="AU24" s="237">
        <f>'КФО 4'!J31</f>
        <v>0</v>
      </c>
    </row>
    <row r="25" spans="1:47" ht="23.45" customHeight="1">
      <c r="A25" s="1126" t="s">
        <v>526</v>
      </c>
      <c r="B25" s="1127"/>
      <c r="C25" s="1127"/>
      <c r="D25" s="1128"/>
      <c r="E25" s="247"/>
      <c r="F25" s="403"/>
      <c r="G25" s="235">
        <f t="shared" si="12"/>
        <v>0</v>
      </c>
      <c r="H25" s="250">
        <f t="shared" si="13"/>
        <v>0</v>
      </c>
      <c r="I25" s="248"/>
      <c r="J25" s="248">
        <f>J27+J29</f>
        <v>0</v>
      </c>
      <c r="K25" s="250"/>
      <c r="L25" s="250"/>
      <c r="M25" s="250"/>
      <c r="N25" s="248"/>
      <c r="P25" s="472"/>
      <c r="Q25" s="473"/>
      <c r="R25" s="474">
        <f t="shared" si="14"/>
        <v>0</v>
      </c>
      <c r="S25" s="475">
        <f t="shared" ref="S25:U40" si="28">V25+Y25</f>
        <v>0</v>
      </c>
      <c r="T25" s="475">
        <f t="shared" si="28"/>
        <v>0</v>
      </c>
      <c r="U25" s="475">
        <f t="shared" si="28"/>
        <v>0</v>
      </c>
      <c r="V25" s="475">
        <f t="shared" si="2"/>
        <v>0</v>
      </c>
      <c r="W25" s="475">
        <f t="shared" ref="W25:X40" si="29">AG25+AQ25</f>
        <v>0</v>
      </c>
      <c r="X25" s="475">
        <f t="shared" si="29"/>
        <v>0</v>
      </c>
      <c r="Y25" s="475">
        <f t="shared" si="4"/>
        <v>0</v>
      </c>
      <c r="Z25" s="475">
        <f t="shared" ref="Z25:AA40" si="30">AJ25+AT25</f>
        <v>0</v>
      </c>
      <c r="AA25" s="475">
        <f t="shared" si="30"/>
        <v>0</v>
      </c>
      <c r="AB25" s="459"/>
      <c r="AC25" s="235">
        <f t="shared" si="6"/>
        <v>0</v>
      </c>
      <c r="AD25" s="235">
        <f>AG25+AJ25</f>
        <v>0</v>
      </c>
      <c r="AE25" s="235">
        <f>AH25+AK25</f>
        <v>0</v>
      </c>
      <c r="AF25" s="248"/>
      <c r="AG25" s="248"/>
      <c r="AH25" s="248"/>
      <c r="AI25" s="248"/>
      <c r="AJ25" s="248"/>
      <c r="AK25" s="248"/>
      <c r="AL25" s="459"/>
      <c r="AM25" s="235">
        <f t="shared" si="9"/>
        <v>0</v>
      </c>
      <c r="AN25" s="235">
        <f>AQ25+AT25</f>
        <v>0</v>
      </c>
      <c r="AO25" s="235">
        <f>AR25+AU25</f>
        <v>0</v>
      </c>
      <c r="AP25" s="248">
        <f t="shared" ref="AP25:AU25" si="31">AP27+AP29</f>
        <v>0</v>
      </c>
      <c r="AQ25" s="248">
        <f t="shared" si="31"/>
        <v>0</v>
      </c>
      <c r="AR25" s="248">
        <f t="shared" si="31"/>
        <v>0</v>
      </c>
      <c r="AS25" s="248">
        <f t="shared" si="31"/>
        <v>0</v>
      </c>
      <c r="AT25" s="248">
        <f t="shared" si="31"/>
        <v>0</v>
      </c>
      <c r="AU25" s="248">
        <f t="shared" si="31"/>
        <v>0</v>
      </c>
    </row>
    <row r="26" spans="1:47" ht="55.15" customHeight="1">
      <c r="A26" s="1135" t="s">
        <v>513</v>
      </c>
      <c r="B26" s="1136"/>
      <c r="C26" s="1136"/>
      <c r="D26" s="1137"/>
      <c r="E26" s="236"/>
      <c r="F26" s="434"/>
      <c r="G26" s="235">
        <f t="shared" si="12"/>
        <v>0</v>
      </c>
      <c r="H26" s="279">
        <f t="shared" si="13"/>
        <v>0</v>
      </c>
      <c r="I26" s="237"/>
      <c r="J26" s="237">
        <f>J27</f>
        <v>0</v>
      </c>
      <c r="K26" s="279"/>
      <c r="L26" s="279"/>
      <c r="M26" s="281"/>
      <c r="N26" s="237"/>
      <c r="P26" s="472"/>
      <c r="Q26" s="473"/>
      <c r="R26" s="474">
        <f t="shared" si="14"/>
        <v>0</v>
      </c>
      <c r="S26" s="475">
        <f t="shared" si="28"/>
        <v>0</v>
      </c>
      <c r="T26" s="475">
        <f t="shared" si="28"/>
        <v>0</v>
      </c>
      <c r="U26" s="475">
        <f t="shared" si="28"/>
        <v>0</v>
      </c>
      <c r="V26" s="475">
        <f t="shared" si="2"/>
        <v>0</v>
      </c>
      <c r="W26" s="475">
        <f t="shared" si="29"/>
        <v>0</v>
      </c>
      <c r="X26" s="475">
        <f t="shared" si="29"/>
        <v>0</v>
      </c>
      <c r="Y26" s="475">
        <f t="shared" si="4"/>
        <v>0</v>
      </c>
      <c r="Z26" s="475">
        <f t="shared" si="30"/>
        <v>0</v>
      </c>
      <c r="AA26" s="475">
        <f t="shared" si="30"/>
        <v>0</v>
      </c>
      <c r="AB26" s="459"/>
      <c r="AC26" s="235">
        <f t="shared" ref="AC26:AE41" si="32">AF26+AI26</f>
        <v>0</v>
      </c>
      <c r="AD26" s="235">
        <f t="shared" si="32"/>
        <v>0</v>
      </c>
      <c r="AE26" s="235">
        <f t="shared" si="32"/>
        <v>0</v>
      </c>
      <c r="AF26" s="237"/>
      <c r="AG26" s="237"/>
      <c r="AH26" s="237"/>
      <c r="AI26" s="237"/>
      <c r="AJ26" s="237"/>
      <c r="AK26" s="237"/>
      <c r="AL26" s="459"/>
      <c r="AM26" s="235">
        <f t="shared" ref="AM26:AO41" si="33">AP26+AS26</f>
        <v>0</v>
      </c>
      <c r="AN26" s="235">
        <f t="shared" si="33"/>
        <v>0</v>
      </c>
      <c r="AO26" s="235">
        <f t="shared" si="33"/>
        <v>0</v>
      </c>
      <c r="AP26" s="237">
        <f t="shared" ref="AP26:AU26" si="34">AP27</f>
        <v>0</v>
      </c>
      <c r="AQ26" s="237">
        <f t="shared" si="34"/>
        <v>0</v>
      </c>
      <c r="AR26" s="237">
        <f t="shared" si="34"/>
        <v>0</v>
      </c>
      <c r="AS26" s="237">
        <f t="shared" si="34"/>
        <v>0</v>
      </c>
      <c r="AT26" s="237">
        <f t="shared" si="34"/>
        <v>0</v>
      </c>
      <c r="AU26" s="237">
        <f t="shared" si="34"/>
        <v>0</v>
      </c>
    </row>
    <row r="27" spans="1:47" ht="23.45" customHeight="1">
      <c r="A27" s="1097" t="s">
        <v>10</v>
      </c>
      <c r="B27" s="1097"/>
      <c r="C27" s="1097"/>
      <c r="D27" s="1097"/>
      <c r="E27" s="236">
        <v>226</v>
      </c>
      <c r="F27" s="234" t="s">
        <v>512</v>
      </c>
      <c r="G27" s="235">
        <f t="shared" si="12"/>
        <v>0</v>
      </c>
      <c r="H27" s="279">
        <f t="shared" si="13"/>
        <v>0</v>
      </c>
      <c r="I27" s="237"/>
      <c r="J27" s="237">
        <f>'КФО 4'!H39</f>
        <v>0</v>
      </c>
      <c r="K27" s="279"/>
      <c r="L27" s="279"/>
      <c r="M27" s="281"/>
      <c r="N27" s="237"/>
      <c r="P27" s="472"/>
      <c r="Q27" s="473"/>
      <c r="R27" s="474">
        <f t="shared" si="14"/>
        <v>0</v>
      </c>
      <c r="S27" s="475">
        <f t="shared" si="28"/>
        <v>0</v>
      </c>
      <c r="T27" s="475">
        <f t="shared" si="28"/>
        <v>0</v>
      </c>
      <c r="U27" s="475">
        <f t="shared" si="28"/>
        <v>0</v>
      </c>
      <c r="V27" s="475">
        <f t="shared" si="2"/>
        <v>0</v>
      </c>
      <c r="W27" s="475">
        <f t="shared" si="29"/>
        <v>0</v>
      </c>
      <c r="X27" s="475">
        <f t="shared" si="29"/>
        <v>0</v>
      </c>
      <c r="Y27" s="475">
        <f t="shared" si="4"/>
        <v>0</v>
      </c>
      <c r="Z27" s="475">
        <f t="shared" si="30"/>
        <v>0</v>
      </c>
      <c r="AA27" s="475">
        <f t="shared" si="30"/>
        <v>0</v>
      </c>
      <c r="AB27" s="459"/>
      <c r="AC27" s="235">
        <f t="shared" si="32"/>
        <v>0</v>
      </c>
      <c r="AD27" s="235">
        <f t="shared" si="32"/>
        <v>0</v>
      </c>
      <c r="AE27" s="235">
        <f t="shared" si="32"/>
        <v>0</v>
      </c>
      <c r="AF27" s="237"/>
      <c r="AG27" s="237"/>
      <c r="AH27" s="237"/>
      <c r="AI27" s="237"/>
      <c r="AJ27" s="237"/>
      <c r="AK27" s="237"/>
      <c r="AL27" s="459"/>
      <c r="AM27" s="235">
        <f t="shared" si="33"/>
        <v>0</v>
      </c>
      <c r="AN27" s="235">
        <f t="shared" si="33"/>
        <v>0</v>
      </c>
      <c r="AO27" s="235">
        <f t="shared" si="33"/>
        <v>0</v>
      </c>
      <c r="AP27" s="237">
        <f>'КФО 4'!H39</f>
        <v>0</v>
      </c>
      <c r="AQ27" s="237">
        <f>'КФО 4'!I39</f>
        <v>0</v>
      </c>
      <c r="AR27" s="237">
        <f>'КФО 4'!J39</f>
        <v>0</v>
      </c>
      <c r="AS27" s="237"/>
      <c r="AT27" s="237"/>
      <c r="AU27" s="237"/>
    </row>
    <row r="28" spans="1:47" ht="55.9" customHeight="1">
      <c r="A28" s="1135" t="s">
        <v>514</v>
      </c>
      <c r="B28" s="1136"/>
      <c r="C28" s="1136"/>
      <c r="D28" s="1137"/>
      <c r="E28" s="236"/>
      <c r="F28" s="435"/>
      <c r="G28" s="235">
        <f t="shared" si="12"/>
        <v>0</v>
      </c>
      <c r="H28" s="279">
        <f t="shared" si="13"/>
        <v>0</v>
      </c>
      <c r="I28" s="237"/>
      <c r="J28" s="237">
        <f>J29</f>
        <v>0</v>
      </c>
      <c r="K28" s="279"/>
      <c r="L28" s="279"/>
      <c r="M28" s="281"/>
      <c r="N28" s="237"/>
      <c r="P28" s="472"/>
      <c r="Q28" s="473"/>
      <c r="R28" s="474">
        <f t="shared" si="14"/>
        <v>0</v>
      </c>
      <c r="S28" s="475">
        <f t="shared" si="28"/>
        <v>0</v>
      </c>
      <c r="T28" s="475">
        <f t="shared" si="28"/>
        <v>0</v>
      </c>
      <c r="U28" s="475">
        <f t="shared" si="28"/>
        <v>0</v>
      </c>
      <c r="V28" s="475">
        <f t="shared" si="2"/>
        <v>0</v>
      </c>
      <c r="W28" s="475">
        <f t="shared" si="29"/>
        <v>0</v>
      </c>
      <c r="X28" s="475">
        <f t="shared" si="29"/>
        <v>0</v>
      </c>
      <c r="Y28" s="475">
        <f t="shared" si="4"/>
        <v>0</v>
      </c>
      <c r="Z28" s="475">
        <f t="shared" si="30"/>
        <v>0</v>
      </c>
      <c r="AA28" s="475">
        <f t="shared" si="30"/>
        <v>0</v>
      </c>
      <c r="AB28" s="459"/>
      <c r="AC28" s="235">
        <f t="shared" si="32"/>
        <v>0</v>
      </c>
      <c r="AD28" s="235">
        <f t="shared" si="32"/>
        <v>0</v>
      </c>
      <c r="AE28" s="235">
        <f t="shared" si="32"/>
        <v>0</v>
      </c>
      <c r="AF28" s="237"/>
      <c r="AG28" s="237"/>
      <c r="AH28" s="237"/>
      <c r="AI28" s="237"/>
      <c r="AJ28" s="237"/>
      <c r="AK28" s="237"/>
      <c r="AL28" s="459"/>
      <c r="AM28" s="235">
        <f t="shared" si="33"/>
        <v>0</v>
      </c>
      <c r="AN28" s="235">
        <f t="shared" si="33"/>
        <v>0</v>
      </c>
      <c r="AO28" s="235">
        <f t="shared" si="33"/>
        <v>0</v>
      </c>
      <c r="AP28" s="237">
        <f t="shared" ref="AP28:AU28" si="35">AP29</f>
        <v>0</v>
      </c>
      <c r="AQ28" s="237">
        <f t="shared" si="35"/>
        <v>0</v>
      </c>
      <c r="AR28" s="237">
        <f t="shared" si="35"/>
        <v>0</v>
      </c>
      <c r="AS28" s="237">
        <f t="shared" si="35"/>
        <v>0</v>
      </c>
      <c r="AT28" s="237">
        <f t="shared" si="35"/>
        <v>0</v>
      </c>
      <c r="AU28" s="237">
        <f t="shared" si="35"/>
        <v>0</v>
      </c>
    </row>
    <row r="29" spans="1:47" ht="23.45" customHeight="1">
      <c r="A29" s="1097" t="s">
        <v>10</v>
      </c>
      <c r="B29" s="1097"/>
      <c r="C29" s="1097"/>
      <c r="D29" s="1097"/>
      <c r="E29" s="236">
        <v>226</v>
      </c>
      <c r="F29" s="435" t="s">
        <v>315</v>
      </c>
      <c r="G29" s="235">
        <f t="shared" si="12"/>
        <v>0</v>
      </c>
      <c r="H29" s="279">
        <f t="shared" si="13"/>
        <v>0</v>
      </c>
      <c r="I29" s="237"/>
      <c r="J29" s="237">
        <f>'КФО 4'!H46</f>
        <v>0</v>
      </c>
      <c r="K29" s="279"/>
      <c r="L29" s="279"/>
      <c r="M29" s="281"/>
      <c r="N29" s="237"/>
      <c r="P29" s="472"/>
      <c r="Q29" s="473"/>
      <c r="R29" s="474">
        <f t="shared" si="14"/>
        <v>0</v>
      </c>
      <c r="S29" s="475">
        <f t="shared" si="28"/>
        <v>0</v>
      </c>
      <c r="T29" s="475">
        <f t="shared" si="28"/>
        <v>0</v>
      </c>
      <c r="U29" s="475">
        <f t="shared" si="28"/>
        <v>0</v>
      </c>
      <c r="V29" s="475">
        <f t="shared" si="2"/>
        <v>0</v>
      </c>
      <c r="W29" s="475">
        <f t="shared" si="29"/>
        <v>0</v>
      </c>
      <c r="X29" s="475">
        <f t="shared" si="29"/>
        <v>0</v>
      </c>
      <c r="Y29" s="475">
        <f t="shared" si="4"/>
        <v>0</v>
      </c>
      <c r="Z29" s="475">
        <f t="shared" si="30"/>
        <v>0</v>
      </c>
      <c r="AA29" s="475">
        <f t="shared" si="30"/>
        <v>0</v>
      </c>
      <c r="AB29" s="459"/>
      <c r="AC29" s="235">
        <f t="shared" si="32"/>
        <v>0</v>
      </c>
      <c r="AD29" s="235">
        <f t="shared" si="32"/>
        <v>0</v>
      </c>
      <c r="AE29" s="235">
        <f t="shared" si="32"/>
        <v>0</v>
      </c>
      <c r="AF29" s="237"/>
      <c r="AG29" s="237"/>
      <c r="AH29" s="237"/>
      <c r="AI29" s="237"/>
      <c r="AJ29" s="237"/>
      <c r="AK29" s="237"/>
      <c r="AL29" s="459"/>
      <c r="AM29" s="235">
        <f t="shared" si="33"/>
        <v>0</v>
      </c>
      <c r="AN29" s="235">
        <f t="shared" si="33"/>
        <v>0</v>
      </c>
      <c r="AO29" s="235">
        <f t="shared" si="33"/>
        <v>0</v>
      </c>
      <c r="AP29" s="237">
        <f>'КФО 4'!H46</f>
        <v>0</v>
      </c>
      <c r="AQ29" s="237">
        <f>'КФО 4'!I46</f>
        <v>0</v>
      </c>
      <c r="AR29" s="237">
        <f>'КФО 4'!J46</f>
        <v>0</v>
      </c>
      <c r="AS29" s="237"/>
      <c r="AT29" s="237"/>
      <c r="AU29" s="237"/>
    </row>
    <row r="30" spans="1:47" ht="23.45" customHeight="1">
      <c r="A30" s="1130" t="s">
        <v>316</v>
      </c>
      <c r="B30" s="1130"/>
      <c r="C30" s="1130"/>
      <c r="D30" s="1130"/>
      <c r="E30" s="247">
        <v>220</v>
      </c>
      <c r="F30" s="234" t="s">
        <v>493</v>
      </c>
      <c r="G30" s="235">
        <f t="shared" si="12"/>
        <v>0</v>
      </c>
      <c r="H30" s="250">
        <f t="shared" si="13"/>
        <v>0</v>
      </c>
      <c r="I30" s="248">
        <f t="shared" ref="I30:N30" si="36">SUM(I31:I39)</f>
        <v>0</v>
      </c>
      <c r="J30" s="248">
        <f t="shared" si="36"/>
        <v>0</v>
      </c>
      <c r="K30" s="248">
        <f t="shared" si="36"/>
        <v>0</v>
      </c>
      <c r="L30" s="248">
        <f t="shared" si="36"/>
        <v>0</v>
      </c>
      <c r="M30" s="248">
        <f t="shared" si="36"/>
        <v>0</v>
      </c>
      <c r="N30" s="248">
        <f t="shared" si="36"/>
        <v>0</v>
      </c>
      <c r="P30" s="472"/>
      <c r="Q30" s="473"/>
      <c r="R30" s="474">
        <f t="shared" si="14"/>
        <v>0</v>
      </c>
      <c r="S30" s="475">
        <f t="shared" si="28"/>
        <v>0</v>
      </c>
      <c r="T30" s="475">
        <f t="shared" si="28"/>
        <v>0</v>
      </c>
      <c r="U30" s="475">
        <f t="shared" si="28"/>
        <v>0</v>
      </c>
      <c r="V30" s="475">
        <f t="shared" si="2"/>
        <v>0</v>
      </c>
      <c r="W30" s="475">
        <f t="shared" si="29"/>
        <v>0</v>
      </c>
      <c r="X30" s="475">
        <f t="shared" si="29"/>
        <v>0</v>
      </c>
      <c r="Y30" s="475">
        <f t="shared" si="4"/>
        <v>0</v>
      </c>
      <c r="Z30" s="475">
        <f t="shared" si="30"/>
        <v>0</v>
      </c>
      <c r="AA30" s="475">
        <f t="shared" si="30"/>
        <v>0</v>
      </c>
      <c r="AB30" s="459"/>
      <c r="AC30" s="235">
        <f t="shared" si="32"/>
        <v>0</v>
      </c>
      <c r="AD30" s="235">
        <f t="shared" si="32"/>
        <v>0</v>
      </c>
      <c r="AE30" s="235">
        <f t="shared" si="32"/>
        <v>0</v>
      </c>
      <c r="AF30" s="248">
        <f t="shared" ref="AF30:AK30" si="37">SUM(AF31:AF39)</f>
        <v>0</v>
      </c>
      <c r="AG30" s="248">
        <f t="shared" si="37"/>
        <v>0</v>
      </c>
      <c r="AH30" s="248">
        <f t="shared" si="37"/>
        <v>0</v>
      </c>
      <c r="AI30" s="248">
        <f t="shared" si="37"/>
        <v>0</v>
      </c>
      <c r="AJ30" s="248">
        <f t="shared" si="37"/>
        <v>0</v>
      </c>
      <c r="AK30" s="248">
        <f t="shared" si="37"/>
        <v>0</v>
      </c>
      <c r="AL30" s="459"/>
      <c r="AM30" s="235">
        <f t="shared" si="33"/>
        <v>0</v>
      </c>
      <c r="AN30" s="235">
        <f t="shared" si="33"/>
        <v>0</v>
      </c>
      <c r="AO30" s="235">
        <f t="shared" si="33"/>
        <v>0</v>
      </c>
      <c r="AP30" s="248">
        <f t="shared" ref="AP30:AU30" si="38">SUM(AP31:AP39)</f>
        <v>0</v>
      </c>
      <c r="AQ30" s="248">
        <f t="shared" si="38"/>
        <v>0</v>
      </c>
      <c r="AR30" s="248">
        <f t="shared" si="38"/>
        <v>0</v>
      </c>
      <c r="AS30" s="248">
        <f t="shared" si="38"/>
        <v>0</v>
      </c>
      <c r="AT30" s="248">
        <f t="shared" si="38"/>
        <v>0</v>
      </c>
      <c r="AU30" s="248">
        <f t="shared" si="38"/>
        <v>0</v>
      </c>
    </row>
    <row r="31" spans="1:47" s="242" customFormat="1" ht="23.45" customHeight="1">
      <c r="A31" s="1097" t="s">
        <v>317</v>
      </c>
      <c r="B31" s="1097"/>
      <c r="C31" s="1097"/>
      <c r="D31" s="1097"/>
      <c r="E31" s="236"/>
      <c r="F31" s="234" t="s">
        <v>318</v>
      </c>
      <c r="G31" s="235">
        <f t="shared" si="12"/>
        <v>0</v>
      </c>
      <c r="H31" s="279">
        <f t="shared" si="13"/>
        <v>0</v>
      </c>
      <c r="I31" s="237">
        <f>'КФО 4'!H55+'КФО 4'!H80</f>
        <v>0</v>
      </c>
      <c r="J31" s="237"/>
      <c r="K31" s="279">
        <f>'КФО 5'!H33</f>
        <v>0</v>
      </c>
      <c r="L31" s="279">
        <f>'КФО 6'!H28</f>
        <v>0</v>
      </c>
      <c r="M31" s="279">
        <f>КФО2!H28</f>
        <v>0</v>
      </c>
      <c r="N31" s="237"/>
      <c r="O31" s="223"/>
      <c r="P31" s="472"/>
      <c r="Q31" s="473"/>
      <c r="R31" s="474">
        <f t="shared" si="14"/>
        <v>0</v>
      </c>
      <c r="S31" s="475">
        <f t="shared" si="28"/>
        <v>0</v>
      </c>
      <c r="T31" s="475">
        <f t="shared" si="28"/>
        <v>0</v>
      </c>
      <c r="U31" s="475">
        <f t="shared" si="28"/>
        <v>0</v>
      </c>
      <c r="V31" s="475">
        <f t="shared" si="2"/>
        <v>0</v>
      </c>
      <c r="W31" s="475">
        <f t="shared" si="29"/>
        <v>0</v>
      </c>
      <c r="X31" s="475">
        <f t="shared" si="29"/>
        <v>0</v>
      </c>
      <c r="Y31" s="475">
        <f t="shared" si="4"/>
        <v>0</v>
      </c>
      <c r="Z31" s="475">
        <f t="shared" si="30"/>
        <v>0</v>
      </c>
      <c r="AA31" s="475">
        <f t="shared" si="30"/>
        <v>0</v>
      </c>
      <c r="AB31" s="459"/>
      <c r="AC31" s="235">
        <f t="shared" si="32"/>
        <v>0</v>
      </c>
      <c r="AD31" s="235">
        <f t="shared" si="32"/>
        <v>0</v>
      </c>
      <c r="AE31" s="235">
        <f t="shared" si="32"/>
        <v>0</v>
      </c>
      <c r="AF31" s="237">
        <f>'КФО 4'!H55</f>
        <v>0</v>
      </c>
      <c r="AG31" s="237">
        <f>'КФО 4'!I55</f>
        <v>0</v>
      </c>
      <c r="AH31" s="237">
        <f>'КФО 4'!J55</f>
        <v>0</v>
      </c>
      <c r="AI31" s="237">
        <f>'КФО 4'!H80</f>
        <v>0</v>
      </c>
      <c r="AJ31" s="237">
        <f>'КФО 4'!I80</f>
        <v>0</v>
      </c>
      <c r="AK31" s="237">
        <f>'КФО 4'!J80</f>
        <v>0</v>
      </c>
      <c r="AL31" s="459"/>
      <c r="AM31" s="235">
        <f t="shared" si="33"/>
        <v>0</v>
      </c>
      <c r="AN31" s="235">
        <f t="shared" si="33"/>
        <v>0</v>
      </c>
      <c r="AO31" s="235">
        <f t="shared" si="33"/>
        <v>0</v>
      </c>
      <c r="AP31" s="237"/>
      <c r="AQ31" s="237"/>
      <c r="AR31" s="237"/>
      <c r="AS31" s="237"/>
      <c r="AT31" s="237"/>
      <c r="AU31" s="237"/>
    </row>
    <row r="32" spans="1:47" ht="23.45" customHeight="1">
      <c r="A32" s="1135" t="s">
        <v>396</v>
      </c>
      <c r="B32" s="1136"/>
      <c r="C32" s="1136"/>
      <c r="D32" s="1137"/>
      <c r="E32" s="236"/>
      <c r="F32" s="234" t="s">
        <v>318</v>
      </c>
      <c r="G32" s="235">
        <f t="shared" si="12"/>
        <v>0</v>
      </c>
      <c r="H32" s="279">
        <f t="shared" si="13"/>
        <v>0</v>
      </c>
      <c r="I32" s="237">
        <f>'КФО 4'!H59+'КФО 4'!H84</f>
        <v>0</v>
      </c>
      <c r="J32" s="237"/>
      <c r="K32" s="279">
        <f>'КФО 5'!H37</f>
        <v>0</v>
      </c>
      <c r="L32" s="279">
        <f>'КФО 6'!H29</f>
        <v>0</v>
      </c>
      <c r="M32" s="279">
        <f>КФО2!H29</f>
        <v>0</v>
      </c>
      <c r="N32" s="237"/>
      <c r="P32" s="472"/>
      <c r="Q32" s="473"/>
      <c r="R32" s="474">
        <f t="shared" si="14"/>
        <v>0</v>
      </c>
      <c r="S32" s="475">
        <f t="shared" si="28"/>
        <v>0</v>
      </c>
      <c r="T32" s="475">
        <f t="shared" si="28"/>
        <v>0</v>
      </c>
      <c r="U32" s="475">
        <f t="shared" si="28"/>
        <v>0</v>
      </c>
      <c r="V32" s="475">
        <f t="shared" si="2"/>
        <v>0</v>
      </c>
      <c r="W32" s="475">
        <f t="shared" si="29"/>
        <v>0</v>
      </c>
      <c r="X32" s="475">
        <f t="shared" si="29"/>
        <v>0</v>
      </c>
      <c r="Y32" s="475">
        <f t="shared" si="4"/>
        <v>0</v>
      </c>
      <c r="Z32" s="475">
        <f t="shared" si="30"/>
        <v>0</v>
      </c>
      <c r="AA32" s="475">
        <f t="shared" si="30"/>
        <v>0</v>
      </c>
      <c r="AB32" s="459"/>
      <c r="AC32" s="235">
        <f t="shared" si="32"/>
        <v>0</v>
      </c>
      <c r="AD32" s="235">
        <f t="shared" si="32"/>
        <v>0</v>
      </c>
      <c r="AE32" s="235">
        <f t="shared" si="32"/>
        <v>0</v>
      </c>
      <c r="AF32" s="237">
        <f>'КФО 4'!H59</f>
        <v>0</v>
      </c>
      <c r="AG32" s="237">
        <f>'КФО 4'!I59</f>
        <v>0</v>
      </c>
      <c r="AH32" s="237">
        <f>'КФО 4'!J59</f>
        <v>0</v>
      </c>
      <c r="AI32" s="237">
        <f>'КФО 4'!H84</f>
        <v>0</v>
      </c>
      <c r="AJ32" s="237">
        <f>'КФО 4'!I84</f>
        <v>0</v>
      </c>
      <c r="AK32" s="237">
        <f>'КФО 4'!J84</f>
        <v>0</v>
      </c>
      <c r="AL32" s="459"/>
      <c r="AM32" s="235">
        <f t="shared" si="33"/>
        <v>0</v>
      </c>
      <c r="AN32" s="235">
        <f t="shared" si="33"/>
        <v>0</v>
      </c>
      <c r="AO32" s="235">
        <f t="shared" si="33"/>
        <v>0</v>
      </c>
      <c r="AP32" s="237"/>
      <c r="AQ32" s="237"/>
      <c r="AR32" s="237"/>
      <c r="AS32" s="237"/>
      <c r="AT32" s="237"/>
      <c r="AU32" s="237"/>
    </row>
    <row r="33" spans="1:47" ht="23.45" customHeight="1">
      <c r="A33" s="1097" t="s">
        <v>10</v>
      </c>
      <c r="B33" s="1097"/>
      <c r="C33" s="1097"/>
      <c r="D33" s="1097"/>
      <c r="E33" s="236"/>
      <c r="F33" s="234" t="s">
        <v>318</v>
      </c>
      <c r="G33" s="235">
        <f t="shared" si="12"/>
        <v>0</v>
      </c>
      <c r="H33" s="279">
        <f t="shared" si="13"/>
        <v>0</v>
      </c>
      <c r="I33" s="237">
        <f>'КФО 4'!H88+'КФО 4'!H63</f>
        <v>0</v>
      </c>
      <c r="J33" s="237"/>
      <c r="K33" s="279">
        <f>'КФО 5'!H41</f>
        <v>0</v>
      </c>
      <c r="L33" s="279">
        <f>'КФО 6'!H30</f>
        <v>0</v>
      </c>
      <c r="M33" s="279">
        <f>КФО2!H30</f>
        <v>0</v>
      </c>
      <c r="N33" s="237"/>
      <c r="P33" s="472"/>
      <c r="Q33" s="473"/>
      <c r="R33" s="474">
        <f t="shared" si="14"/>
        <v>0</v>
      </c>
      <c r="S33" s="475">
        <f t="shared" si="28"/>
        <v>0</v>
      </c>
      <c r="T33" s="475">
        <f t="shared" si="28"/>
        <v>0</v>
      </c>
      <c r="U33" s="475">
        <f t="shared" si="28"/>
        <v>0</v>
      </c>
      <c r="V33" s="475">
        <f t="shared" si="2"/>
        <v>0</v>
      </c>
      <c r="W33" s="475">
        <f t="shared" si="29"/>
        <v>0</v>
      </c>
      <c r="X33" s="475">
        <f t="shared" si="29"/>
        <v>0</v>
      </c>
      <c r="Y33" s="475">
        <f t="shared" si="4"/>
        <v>0</v>
      </c>
      <c r="Z33" s="475">
        <f t="shared" si="30"/>
        <v>0</v>
      </c>
      <c r="AA33" s="475">
        <f t="shared" si="30"/>
        <v>0</v>
      </c>
      <c r="AB33" s="459"/>
      <c r="AC33" s="235">
        <f t="shared" si="32"/>
        <v>0</v>
      </c>
      <c r="AD33" s="235">
        <f t="shared" si="32"/>
        <v>0</v>
      </c>
      <c r="AE33" s="235">
        <f t="shared" si="32"/>
        <v>0</v>
      </c>
      <c r="AF33" s="237">
        <f>'КФО 4'!H63</f>
        <v>0</v>
      </c>
      <c r="AG33" s="237">
        <f>'КФО 4'!I63</f>
        <v>0</v>
      </c>
      <c r="AH33" s="237">
        <f>'КФО 4'!J63</f>
        <v>0</v>
      </c>
      <c r="AI33" s="237">
        <f>'КФО 4'!H88</f>
        <v>0</v>
      </c>
      <c r="AJ33" s="237">
        <f>'КФО 4'!I88</f>
        <v>0</v>
      </c>
      <c r="AK33" s="237">
        <f>'КФО 4'!J88</f>
        <v>0</v>
      </c>
      <c r="AL33" s="459"/>
      <c r="AM33" s="235">
        <f t="shared" si="33"/>
        <v>0</v>
      </c>
      <c r="AN33" s="235">
        <f t="shared" si="33"/>
        <v>0</v>
      </c>
      <c r="AO33" s="235">
        <f t="shared" si="33"/>
        <v>0</v>
      </c>
      <c r="AP33" s="237"/>
      <c r="AQ33" s="237"/>
      <c r="AR33" s="237"/>
      <c r="AS33" s="237"/>
      <c r="AT33" s="237"/>
      <c r="AU33" s="237"/>
    </row>
    <row r="34" spans="1:47" ht="57.6" customHeight="1">
      <c r="A34" s="1097" t="s">
        <v>319</v>
      </c>
      <c r="B34" s="1097"/>
      <c r="C34" s="1097"/>
      <c r="D34" s="1097"/>
      <c r="E34" s="236"/>
      <c r="F34" s="234" t="s">
        <v>318</v>
      </c>
      <c r="G34" s="235">
        <f t="shared" si="12"/>
        <v>0</v>
      </c>
      <c r="H34" s="279">
        <f t="shared" si="13"/>
        <v>0</v>
      </c>
      <c r="I34" s="237">
        <f>'КФО 4'!H67+'КФО 4'!H92</f>
        <v>0</v>
      </c>
      <c r="J34" s="237"/>
      <c r="K34" s="279">
        <f>'КФО 5'!H45</f>
        <v>0</v>
      </c>
      <c r="L34" s="279">
        <f>'КФО 6'!H31</f>
        <v>0</v>
      </c>
      <c r="M34" s="279">
        <f>КФО2!H31</f>
        <v>0</v>
      </c>
      <c r="N34" s="237"/>
      <c r="P34" s="472"/>
      <c r="Q34" s="473"/>
      <c r="R34" s="474">
        <f t="shared" si="14"/>
        <v>0</v>
      </c>
      <c r="S34" s="475">
        <f t="shared" si="28"/>
        <v>0</v>
      </c>
      <c r="T34" s="475">
        <f t="shared" si="28"/>
        <v>0</v>
      </c>
      <c r="U34" s="475">
        <f t="shared" si="28"/>
        <v>0</v>
      </c>
      <c r="V34" s="475">
        <f t="shared" si="2"/>
        <v>0</v>
      </c>
      <c r="W34" s="475">
        <f t="shared" si="29"/>
        <v>0</v>
      </c>
      <c r="X34" s="475">
        <f t="shared" si="29"/>
        <v>0</v>
      </c>
      <c r="Y34" s="475">
        <f t="shared" si="4"/>
        <v>0</v>
      </c>
      <c r="Z34" s="475">
        <f t="shared" si="30"/>
        <v>0</v>
      </c>
      <c r="AA34" s="475">
        <f t="shared" si="30"/>
        <v>0</v>
      </c>
      <c r="AB34" s="459"/>
      <c r="AC34" s="235">
        <f t="shared" si="32"/>
        <v>0</v>
      </c>
      <c r="AD34" s="235">
        <f t="shared" si="32"/>
        <v>0</v>
      </c>
      <c r="AE34" s="235">
        <f t="shared" si="32"/>
        <v>0</v>
      </c>
      <c r="AF34" s="237">
        <f>'КФО 4'!H67</f>
        <v>0</v>
      </c>
      <c r="AG34" s="237">
        <f>'КФО 4'!I67</f>
        <v>0</v>
      </c>
      <c r="AH34" s="237">
        <f>'КФО 4'!J67</f>
        <v>0</v>
      </c>
      <c r="AI34" s="237">
        <f>'КФО 4'!H92</f>
        <v>0</v>
      </c>
      <c r="AJ34" s="237">
        <f>'КФО 4'!I92</f>
        <v>0</v>
      </c>
      <c r="AK34" s="237">
        <f>'КФО 4'!J92</f>
        <v>0</v>
      </c>
      <c r="AL34" s="459"/>
      <c r="AM34" s="235">
        <f t="shared" si="33"/>
        <v>0</v>
      </c>
      <c r="AN34" s="235">
        <f t="shared" si="33"/>
        <v>0</v>
      </c>
      <c r="AO34" s="235">
        <f t="shared" si="33"/>
        <v>0</v>
      </c>
      <c r="AP34" s="237"/>
      <c r="AQ34" s="237"/>
      <c r="AR34" s="237"/>
      <c r="AS34" s="237"/>
      <c r="AT34" s="237"/>
      <c r="AU34" s="237"/>
    </row>
    <row r="35" spans="1:47" ht="37.9" customHeight="1">
      <c r="A35" s="1097" t="s">
        <v>320</v>
      </c>
      <c r="B35" s="1097"/>
      <c r="C35" s="1097"/>
      <c r="D35" s="1097"/>
      <c r="E35" s="236"/>
      <c r="F35" s="234" t="s">
        <v>318</v>
      </c>
      <c r="G35" s="235">
        <f t="shared" si="12"/>
        <v>0</v>
      </c>
      <c r="H35" s="279">
        <f t="shared" si="13"/>
        <v>0</v>
      </c>
      <c r="I35" s="237">
        <f>'КФО 4'!H96+'КФО 4'!H71</f>
        <v>0</v>
      </c>
      <c r="J35" s="237"/>
      <c r="K35" s="279">
        <f>'КФО 5'!H49</f>
        <v>0</v>
      </c>
      <c r="L35" s="279">
        <f>'КФО 6'!H32</f>
        <v>0</v>
      </c>
      <c r="M35" s="279">
        <f>КФО2!H32</f>
        <v>0</v>
      </c>
      <c r="N35" s="237"/>
      <c r="P35" s="472"/>
      <c r="Q35" s="473"/>
      <c r="R35" s="474">
        <f t="shared" si="14"/>
        <v>0</v>
      </c>
      <c r="S35" s="475">
        <f t="shared" si="28"/>
        <v>0</v>
      </c>
      <c r="T35" s="475">
        <f t="shared" si="28"/>
        <v>0</v>
      </c>
      <c r="U35" s="475">
        <f t="shared" si="28"/>
        <v>0</v>
      </c>
      <c r="V35" s="475">
        <f t="shared" si="2"/>
        <v>0</v>
      </c>
      <c r="W35" s="475">
        <f t="shared" si="29"/>
        <v>0</v>
      </c>
      <c r="X35" s="475">
        <f t="shared" si="29"/>
        <v>0</v>
      </c>
      <c r="Y35" s="475">
        <f t="shared" si="4"/>
        <v>0</v>
      </c>
      <c r="Z35" s="475">
        <f t="shared" si="30"/>
        <v>0</v>
      </c>
      <c r="AA35" s="475">
        <f t="shared" si="30"/>
        <v>0</v>
      </c>
      <c r="AB35" s="459"/>
      <c r="AC35" s="235">
        <f t="shared" si="32"/>
        <v>0</v>
      </c>
      <c r="AD35" s="235">
        <f t="shared" si="32"/>
        <v>0</v>
      </c>
      <c r="AE35" s="235">
        <f t="shared" si="32"/>
        <v>0</v>
      </c>
      <c r="AF35" s="237">
        <f>'КФО 4'!H71</f>
        <v>0</v>
      </c>
      <c r="AG35" s="237">
        <f>'КФО 4'!I71</f>
        <v>0</v>
      </c>
      <c r="AH35" s="237">
        <f>'КФО 4'!J71</f>
        <v>0</v>
      </c>
      <c r="AI35" s="237">
        <f>'КФО 4'!H96</f>
        <v>0</v>
      </c>
      <c r="AJ35" s="237">
        <f>'КФО 4'!I96</f>
        <v>0</v>
      </c>
      <c r="AK35" s="237">
        <f>'КФО 4'!J96</f>
        <v>0</v>
      </c>
      <c r="AL35" s="459"/>
      <c r="AM35" s="235">
        <f t="shared" si="33"/>
        <v>0</v>
      </c>
      <c r="AN35" s="235">
        <f t="shared" si="33"/>
        <v>0</v>
      </c>
      <c r="AO35" s="235">
        <f t="shared" si="33"/>
        <v>0</v>
      </c>
      <c r="AP35" s="237"/>
      <c r="AQ35" s="237"/>
      <c r="AR35" s="237"/>
      <c r="AS35" s="237"/>
      <c r="AT35" s="237"/>
      <c r="AU35" s="237"/>
    </row>
    <row r="36" spans="1:47" ht="39.6" customHeight="1">
      <c r="A36" s="1097" t="s">
        <v>397</v>
      </c>
      <c r="B36" s="1097"/>
      <c r="C36" s="1097"/>
      <c r="D36" s="1097"/>
      <c r="E36" s="236"/>
      <c r="F36" s="234" t="s">
        <v>318</v>
      </c>
      <c r="G36" s="235">
        <f t="shared" si="12"/>
        <v>0</v>
      </c>
      <c r="H36" s="279">
        <f t="shared" si="13"/>
        <v>0</v>
      </c>
      <c r="I36" s="237">
        <f>'КФО 4'!H75+'КФО 4'!H101</f>
        <v>0</v>
      </c>
      <c r="J36" s="237"/>
      <c r="K36" s="279">
        <f>'КФО 5'!H53</f>
        <v>0</v>
      </c>
      <c r="L36" s="279">
        <f>'КФО 6'!H33</f>
        <v>0</v>
      </c>
      <c r="M36" s="279">
        <f>КФО2!H33</f>
        <v>0</v>
      </c>
      <c r="N36" s="237"/>
      <c r="P36" s="472"/>
      <c r="Q36" s="473"/>
      <c r="R36" s="474">
        <f t="shared" si="14"/>
        <v>0</v>
      </c>
      <c r="S36" s="475">
        <f t="shared" si="28"/>
        <v>0</v>
      </c>
      <c r="T36" s="475">
        <f t="shared" si="28"/>
        <v>0</v>
      </c>
      <c r="U36" s="475">
        <f t="shared" si="28"/>
        <v>0</v>
      </c>
      <c r="V36" s="475">
        <f t="shared" si="2"/>
        <v>0</v>
      </c>
      <c r="W36" s="475">
        <f t="shared" si="29"/>
        <v>0</v>
      </c>
      <c r="X36" s="475">
        <f t="shared" si="29"/>
        <v>0</v>
      </c>
      <c r="Y36" s="475">
        <f t="shared" si="4"/>
        <v>0</v>
      </c>
      <c r="Z36" s="475">
        <f t="shared" si="30"/>
        <v>0</v>
      </c>
      <c r="AA36" s="475">
        <f t="shared" si="30"/>
        <v>0</v>
      </c>
      <c r="AB36" s="459"/>
      <c r="AC36" s="235">
        <f t="shared" si="32"/>
        <v>0</v>
      </c>
      <c r="AD36" s="235">
        <f t="shared" si="32"/>
        <v>0</v>
      </c>
      <c r="AE36" s="235">
        <f t="shared" si="32"/>
        <v>0</v>
      </c>
      <c r="AF36" s="237">
        <f>'КФО 4'!H75</f>
        <v>0</v>
      </c>
      <c r="AG36" s="237">
        <f>'КФО 4'!I75</f>
        <v>0</v>
      </c>
      <c r="AH36" s="237">
        <f>'КФО 4'!J75</f>
        <v>0</v>
      </c>
      <c r="AI36" s="237">
        <f>'КФО 4'!H101</f>
        <v>0</v>
      </c>
      <c r="AJ36" s="237">
        <f>'КФО 4'!I101</f>
        <v>0</v>
      </c>
      <c r="AK36" s="237">
        <f>'КФО 4'!J101</f>
        <v>0</v>
      </c>
      <c r="AL36" s="459"/>
      <c r="AM36" s="235">
        <f t="shared" si="33"/>
        <v>0</v>
      </c>
      <c r="AN36" s="235">
        <f t="shared" si="33"/>
        <v>0</v>
      </c>
      <c r="AO36" s="235">
        <f t="shared" si="33"/>
        <v>0</v>
      </c>
      <c r="AP36" s="237"/>
      <c r="AQ36" s="237"/>
      <c r="AR36" s="237"/>
      <c r="AS36" s="237"/>
      <c r="AT36" s="237"/>
      <c r="AU36" s="237"/>
    </row>
    <row r="37" spans="1:47" ht="20.45" customHeight="1">
      <c r="A37" s="1097" t="s">
        <v>324</v>
      </c>
      <c r="B37" s="1097"/>
      <c r="C37" s="1097"/>
      <c r="D37" s="1097"/>
      <c r="E37" s="236"/>
      <c r="F37" s="234" t="str">
        <f>'[2]Таблица  2'!D35</f>
        <v>113</v>
      </c>
      <c r="G37" s="235">
        <f>H37+K37+L37+M37</f>
        <v>0</v>
      </c>
      <c r="H37" s="279">
        <f>J37+I37</f>
        <v>0</v>
      </c>
      <c r="I37" s="237">
        <f>'КФО 4'!H110</f>
        <v>0</v>
      </c>
      <c r="J37" s="237"/>
      <c r="K37" s="279">
        <f>'КФО 5'!H61</f>
        <v>0</v>
      </c>
      <c r="L37" s="279">
        <f>'КФО 6'!H40</f>
        <v>0</v>
      </c>
      <c r="M37" s="279">
        <f>КФО2!H41</f>
        <v>0</v>
      </c>
      <c r="N37" s="237"/>
      <c r="P37" s="472"/>
      <c r="Q37" s="473"/>
      <c r="R37" s="474">
        <f t="shared" si="14"/>
        <v>0</v>
      </c>
      <c r="S37" s="475">
        <f t="shared" si="28"/>
        <v>0</v>
      </c>
      <c r="T37" s="475">
        <f t="shared" si="28"/>
        <v>0</v>
      </c>
      <c r="U37" s="475">
        <f t="shared" si="28"/>
        <v>0</v>
      </c>
      <c r="V37" s="475">
        <f t="shared" si="2"/>
        <v>0</v>
      </c>
      <c r="W37" s="475">
        <f t="shared" si="29"/>
        <v>0</v>
      </c>
      <c r="X37" s="475">
        <f t="shared" si="29"/>
        <v>0</v>
      </c>
      <c r="Y37" s="475">
        <f t="shared" si="4"/>
        <v>0</v>
      </c>
      <c r="Z37" s="475">
        <f t="shared" si="30"/>
        <v>0</v>
      </c>
      <c r="AA37" s="475">
        <f t="shared" si="30"/>
        <v>0</v>
      </c>
      <c r="AB37" s="459"/>
      <c r="AC37" s="235">
        <f t="shared" si="32"/>
        <v>0</v>
      </c>
      <c r="AD37" s="235">
        <f t="shared" si="32"/>
        <v>0</v>
      </c>
      <c r="AE37" s="235">
        <f t="shared" si="32"/>
        <v>0</v>
      </c>
      <c r="AF37" s="237">
        <f>'КФО 4'!H110</f>
        <v>0</v>
      </c>
      <c r="AG37" s="237">
        <f>'КФО 4'!I110</f>
        <v>0</v>
      </c>
      <c r="AH37" s="237">
        <f>'КФО 4'!J110</f>
        <v>0</v>
      </c>
      <c r="AI37" s="237"/>
      <c r="AJ37" s="237"/>
      <c r="AK37" s="237"/>
      <c r="AL37" s="459"/>
      <c r="AM37" s="235">
        <f t="shared" si="33"/>
        <v>0</v>
      </c>
      <c r="AN37" s="235">
        <f t="shared" si="33"/>
        <v>0</v>
      </c>
      <c r="AO37" s="235">
        <f t="shared" si="33"/>
        <v>0</v>
      </c>
      <c r="AP37" s="237"/>
      <c r="AQ37" s="237"/>
      <c r="AR37" s="237"/>
      <c r="AS37" s="237"/>
      <c r="AT37" s="237"/>
      <c r="AU37" s="237"/>
    </row>
    <row r="38" spans="1:47" ht="39.6" customHeight="1">
      <c r="A38" s="1135" t="s">
        <v>491</v>
      </c>
      <c r="B38" s="1136"/>
      <c r="C38" s="1136"/>
      <c r="D38" s="1137"/>
      <c r="E38" s="236"/>
      <c r="F38" s="234" t="s">
        <v>492</v>
      </c>
      <c r="G38" s="235">
        <f>H38+K38+L38+M38</f>
        <v>0</v>
      </c>
      <c r="H38" s="279">
        <f>J38+I38</f>
        <v>0</v>
      </c>
      <c r="I38" s="237">
        <f>'КФО 4'!H124</f>
        <v>0</v>
      </c>
      <c r="J38" s="237">
        <f>'КФО 4'!H130</f>
        <v>0</v>
      </c>
      <c r="K38" s="279"/>
      <c r="L38" s="279"/>
      <c r="M38" s="279"/>
      <c r="N38" s="279"/>
      <c r="P38" s="472"/>
      <c r="Q38" s="473"/>
      <c r="R38" s="474">
        <f t="shared" si="14"/>
        <v>0</v>
      </c>
      <c r="S38" s="475">
        <f t="shared" si="28"/>
        <v>0</v>
      </c>
      <c r="T38" s="475">
        <f t="shared" si="28"/>
        <v>0</v>
      </c>
      <c r="U38" s="475">
        <f t="shared" si="28"/>
        <v>0</v>
      </c>
      <c r="V38" s="475">
        <f t="shared" si="2"/>
        <v>0</v>
      </c>
      <c r="W38" s="475">
        <f t="shared" si="29"/>
        <v>0</v>
      </c>
      <c r="X38" s="475">
        <f t="shared" si="29"/>
        <v>0</v>
      </c>
      <c r="Y38" s="475">
        <f t="shared" si="4"/>
        <v>0</v>
      </c>
      <c r="Z38" s="475">
        <f t="shared" si="30"/>
        <v>0</v>
      </c>
      <c r="AA38" s="475">
        <f t="shared" si="30"/>
        <v>0</v>
      </c>
      <c r="AB38" s="459"/>
      <c r="AC38" s="235">
        <f t="shared" si="32"/>
        <v>0</v>
      </c>
      <c r="AD38" s="235">
        <f t="shared" si="32"/>
        <v>0</v>
      </c>
      <c r="AE38" s="235">
        <f t="shared" si="32"/>
        <v>0</v>
      </c>
      <c r="AF38" s="237">
        <f>'КФО 4'!H124</f>
        <v>0</v>
      </c>
      <c r="AG38" s="237">
        <f>'КФО 4'!I124</f>
        <v>0</v>
      </c>
      <c r="AH38" s="237">
        <f>'КФО 4'!J124</f>
        <v>0</v>
      </c>
      <c r="AI38" s="237"/>
      <c r="AJ38" s="237"/>
      <c r="AK38" s="237"/>
      <c r="AL38" s="459"/>
      <c r="AM38" s="235">
        <f t="shared" si="33"/>
        <v>0</v>
      </c>
      <c r="AN38" s="235">
        <f t="shared" si="33"/>
        <v>0</v>
      </c>
      <c r="AO38" s="235">
        <f t="shared" si="33"/>
        <v>0</v>
      </c>
      <c r="AP38" s="237">
        <f>'КФО 4'!H130</f>
        <v>0</v>
      </c>
      <c r="AQ38" s="237">
        <f>'КФО 4'!I130</f>
        <v>0</v>
      </c>
      <c r="AR38" s="237">
        <f>'КФО 4'!J130</f>
        <v>0</v>
      </c>
      <c r="AS38" s="237">
        <f>'КФО 4'!H130</f>
        <v>0</v>
      </c>
      <c r="AT38" s="237">
        <f>'КФО 4'!I130</f>
        <v>0</v>
      </c>
      <c r="AU38" s="237">
        <f>'КФО 4'!J130</f>
        <v>0</v>
      </c>
    </row>
    <row r="39" spans="1:47" ht="44.45" customHeight="1">
      <c r="A39" s="1097" t="s">
        <v>398</v>
      </c>
      <c r="B39" s="1097"/>
      <c r="C39" s="1097"/>
      <c r="D39" s="1097"/>
      <c r="E39" s="236"/>
      <c r="F39" s="234" t="s">
        <v>490</v>
      </c>
      <c r="G39" s="235">
        <f t="shared" si="12"/>
        <v>0</v>
      </c>
      <c r="H39" s="279">
        <f t="shared" si="13"/>
        <v>0</v>
      </c>
      <c r="I39" s="237">
        <f>'КФО 4'!H138</f>
        <v>0</v>
      </c>
      <c r="J39" s="237"/>
      <c r="K39" s="279">
        <f>'КФО 5'!H85</f>
        <v>0</v>
      </c>
      <c r="L39" s="279">
        <f>'КФО 6'!H46</f>
        <v>0</v>
      </c>
      <c r="M39" s="279">
        <f>КФО2!H61</f>
        <v>0</v>
      </c>
      <c r="N39" s="237"/>
      <c r="P39" s="472"/>
      <c r="Q39" s="473"/>
      <c r="R39" s="474">
        <f t="shared" si="14"/>
        <v>0</v>
      </c>
      <c r="S39" s="475">
        <f t="shared" si="28"/>
        <v>0</v>
      </c>
      <c r="T39" s="475">
        <f t="shared" si="28"/>
        <v>0</v>
      </c>
      <c r="U39" s="475">
        <f t="shared" si="28"/>
        <v>0</v>
      </c>
      <c r="V39" s="475">
        <f t="shared" si="2"/>
        <v>0</v>
      </c>
      <c r="W39" s="475">
        <f t="shared" si="29"/>
        <v>0</v>
      </c>
      <c r="X39" s="475">
        <f t="shared" si="29"/>
        <v>0</v>
      </c>
      <c r="Y39" s="475">
        <f t="shared" si="4"/>
        <v>0</v>
      </c>
      <c r="Z39" s="475">
        <f t="shared" si="30"/>
        <v>0</v>
      </c>
      <c r="AA39" s="475">
        <f t="shared" si="30"/>
        <v>0</v>
      </c>
      <c r="AB39" s="459"/>
      <c r="AC39" s="235">
        <f t="shared" si="32"/>
        <v>0</v>
      </c>
      <c r="AD39" s="235">
        <f t="shared" si="32"/>
        <v>0</v>
      </c>
      <c r="AE39" s="235">
        <f t="shared" si="32"/>
        <v>0</v>
      </c>
      <c r="AF39" s="237">
        <f>'КФО 4'!H138</f>
        <v>0</v>
      </c>
      <c r="AG39" s="237">
        <f>'КФО 4'!I138</f>
        <v>0</v>
      </c>
      <c r="AH39" s="237">
        <f>'КФО 4'!J138</f>
        <v>0</v>
      </c>
      <c r="AI39" s="237"/>
      <c r="AJ39" s="237"/>
      <c r="AK39" s="237"/>
      <c r="AL39" s="459"/>
      <c r="AM39" s="235">
        <f t="shared" si="33"/>
        <v>0</v>
      </c>
      <c r="AN39" s="235">
        <f t="shared" si="33"/>
        <v>0</v>
      </c>
      <c r="AO39" s="235">
        <f t="shared" si="33"/>
        <v>0</v>
      </c>
      <c r="AP39" s="237"/>
      <c r="AQ39" s="237"/>
      <c r="AR39" s="237"/>
      <c r="AS39" s="237"/>
      <c r="AT39" s="237"/>
      <c r="AU39" s="237"/>
    </row>
    <row r="40" spans="1:47" ht="23.45" customHeight="1">
      <c r="A40" s="1130" t="s">
        <v>321</v>
      </c>
      <c r="B40" s="1130"/>
      <c r="C40" s="1130"/>
      <c r="D40" s="1130"/>
      <c r="E40" s="247">
        <v>230</v>
      </c>
      <c r="F40" s="234"/>
      <c r="G40" s="235">
        <f t="shared" si="12"/>
        <v>0</v>
      </c>
      <c r="H40" s="250">
        <f t="shared" si="13"/>
        <v>0</v>
      </c>
      <c r="I40" s="248"/>
      <c r="J40" s="248"/>
      <c r="K40" s="250"/>
      <c r="L40" s="250"/>
      <c r="M40" s="250"/>
      <c r="N40" s="248"/>
      <c r="P40" s="472"/>
      <c r="Q40" s="473"/>
      <c r="R40" s="474">
        <f t="shared" si="14"/>
        <v>0</v>
      </c>
      <c r="S40" s="475">
        <f t="shared" si="28"/>
        <v>0</v>
      </c>
      <c r="T40" s="475">
        <f t="shared" si="28"/>
        <v>0</v>
      </c>
      <c r="U40" s="475">
        <f t="shared" si="28"/>
        <v>0</v>
      </c>
      <c r="V40" s="475">
        <f t="shared" si="2"/>
        <v>0</v>
      </c>
      <c r="W40" s="475">
        <f t="shared" si="29"/>
        <v>0</v>
      </c>
      <c r="X40" s="475">
        <f t="shared" si="29"/>
        <v>0</v>
      </c>
      <c r="Y40" s="475">
        <f t="shared" si="4"/>
        <v>0</v>
      </c>
      <c r="Z40" s="475">
        <f t="shared" si="30"/>
        <v>0</v>
      </c>
      <c r="AA40" s="475">
        <f t="shared" si="30"/>
        <v>0</v>
      </c>
      <c r="AB40" s="459"/>
      <c r="AC40" s="235">
        <f t="shared" si="32"/>
        <v>0</v>
      </c>
      <c r="AD40" s="235">
        <f t="shared" si="32"/>
        <v>0</v>
      </c>
      <c r="AE40" s="235">
        <f t="shared" si="32"/>
        <v>0</v>
      </c>
      <c r="AF40" s="248"/>
      <c r="AG40" s="248"/>
      <c r="AH40" s="248"/>
      <c r="AI40" s="248"/>
      <c r="AJ40" s="248"/>
      <c r="AK40" s="248"/>
      <c r="AL40" s="459"/>
      <c r="AM40" s="235">
        <f t="shared" si="33"/>
        <v>0</v>
      </c>
      <c r="AN40" s="235">
        <f t="shared" si="33"/>
        <v>0</v>
      </c>
      <c r="AO40" s="235">
        <f t="shared" si="33"/>
        <v>0</v>
      </c>
      <c r="AP40" s="248"/>
      <c r="AQ40" s="248"/>
      <c r="AR40" s="248"/>
      <c r="AS40" s="248"/>
      <c r="AT40" s="248"/>
      <c r="AU40" s="248"/>
    </row>
    <row r="41" spans="1:47" ht="23.45" customHeight="1">
      <c r="A41" s="1130" t="s">
        <v>322</v>
      </c>
      <c r="B41" s="1130"/>
      <c r="C41" s="1130"/>
      <c r="D41" s="1130"/>
      <c r="E41" s="247">
        <v>240</v>
      </c>
      <c r="F41" s="234"/>
      <c r="G41" s="235">
        <f t="shared" si="12"/>
        <v>0</v>
      </c>
      <c r="H41" s="250">
        <f t="shared" si="13"/>
        <v>0</v>
      </c>
      <c r="I41" s="248"/>
      <c r="J41" s="248"/>
      <c r="K41" s="250"/>
      <c r="L41" s="250"/>
      <c r="M41" s="250"/>
      <c r="N41" s="248"/>
      <c r="P41" s="472"/>
      <c r="Q41" s="473"/>
      <c r="R41" s="474">
        <f t="shared" si="14"/>
        <v>0</v>
      </c>
      <c r="S41" s="475">
        <f t="shared" ref="S41:U56" si="39">V41+Y41</f>
        <v>0</v>
      </c>
      <c r="T41" s="475">
        <f t="shared" si="39"/>
        <v>0</v>
      </c>
      <c r="U41" s="475">
        <f t="shared" si="39"/>
        <v>0</v>
      </c>
      <c r="V41" s="475">
        <f t="shared" ref="V41:V78" si="40">AF41+AP41</f>
        <v>0</v>
      </c>
      <c r="W41" s="475">
        <f t="shared" ref="W41:X56" si="41">AG41+AQ41</f>
        <v>0</v>
      </c>
      <c r="X41" s="475">
        <f t="shared" si="41"/>
        <v>0</v>
      </c>
      <c r="Y41" s="475">
        <f t="shared" ref="Y41:Y78" si="42">AI41+AS41</f>
        <v>0</v>
      </c>
      <c r="Z41" s="475">
        <f t="shared" ref="Z41:AA56" si="43">AJ41+AT41</f>
        <v>0</v>
      </c>
      <c r="AA41" s="475">
        <f t="shared" si="43"/>
        <v>0</v>
      </c>
      <c r="AB41" s="459"/>
      <c r="AC41" s="235">
        <f t="shared" si="32"/>
        <v>0</v>
      </c>
      <c r="AD41" s="235">
        <f t="shared" si="32"/>
        <v>0</v>
      </c>
      <c r="AE41" s="235">
        <f t="shared" si="32"/>
        <v>0</v>
      </c>
      <c r="AF41" s="248"/>
      <c r="AG41" s="248"/>
      <c r="AH41" s="248"/>
      <c r="AI41" s="248"/>
      <c r="AJ41" s="248"/>
      <c r="AK41" s="248"/>
      <c r="AL41" s="459"/>
      <c r="AM41" s="235">
        <f t="shared" si="33"/>
        <v>0</v>
      </c>
      <c r="AN41" s="235">
        <f t="shared" si="33"/>
        <v>0</v>
      </c>
      <c r="AO41" s="235">
        <f t="shared" si="33"/>
        <v>0</v>
      </c>
      <c r="AP41" s="248"/>
      <c r="AQ41" s="248"/>
      <c r="AR41" s="248"/>
      <c r="AS41" s="248"/>
      <c r="AT41" s="248"/>
      <c r="AU41" s="248"/>
    </row>
    <row r="42" spans="1:47" ht="39.6" customHeight="1">
      <c r="A42" s="1130" t="s">
        <v>323</v>
      </c>
      <c r="B42" s="1130"/>
      <c r="C42" s="1130"/>
      <c r="D42" s="1130"/>
      <c r="E42" s="247">
        <v>250</v>
      </c>
      <c r="F42" s="234"/>
      <c r="G42" s="235">
        <f t="shared" si="12"/>
        <v>224022</v>
      </c>
      <c r="H42" s="250">
        <f>H43+H44+H45+H46</f>
        <v>224022</v>
      </c>
      <c r="I42" s="250">
        <f t="shared" ref="I42:N42" si="44">I43+I44+I45+I46</f>
        <v>224022</v>
      </c>
      <c r="J42" s="250">
        <f t="shared" si="44"/>
        <v>0</v>
      </c>
      <c r="K42" s="250">
        <f t="shared" si="44"/>
        <v>0</v>
      </c>
      <c r="L42" s="250">
        <f t="shared" si="44"/>
        <v>0</v>
      </c>
      <c r="M42" s="250">
        <f t="shared" si="44"/>
        <v>0</v>
      </c>
      <c r="N42" s="250">
        <f t="shared" si="44"/>
        <v>0</v>
      </c>
      <c r="P42" s="472"/>
      <c r="Q42" s="473"/>
      <c r="R42" s="474">
        <f t="shared" si="14"/>
        <v>0</v>
      </c>
      <c r="S42" s="475">
        <f t="shared" si="39"/>
        <v>224022</v>
      </c>
      <c r="T42" s="475">
        <f t="shared" si="39"/>
        <v>224022</v>
      </c>
      <c r="U42" s="475">
        <f t="shared" si="39"/>
        <v>224022</v>
      </c>
      <c r="V42" s="475">
        <f t="shared" si="40"/>
        <v>224022</v>
      </c>
      <c r="W42" s="475">
        <f t="shared" si="41"/>
        <v>224022</v>
      </c>
      <c r="X42" s="475">
        <f t="shared" si="41"/>
        <v>224022</v>
      </c>
      <c r="Y42" s="475">
        <f t="shared" si="42"/>
        <v>0</v>
      </c>
      <c r="Z42" s="475">
        <f t="shared" si="43"/>
        <v>0</v>
      </c>
      <c r="AA42" s="475">
        <f t="shared" si="43"/>
        <v>0</v>
      </c>
      <c r="AB42" s="459"/>
      <c r="AC42" s="235">
        <f t="shared" ref="AC42:AE57" si="45">AF42+AI42</f>
        <v>224022</v>
      </c>
      <c r="AD42" s="235">
        <f t="shared" si="45"/>
        <v>224022</v>
      </c>
      <c r="AE42" s="235">
        <f t="shared" si="45"/>
        <v>224022</v>
      </c>
      <c r="AF42" s="250">
        <f t="shared" ref="AF42:AK42" si="46">AF43+AF44+AF45+AF46</f>
        <v>224022</v>
      </c>
      <c r="AG42" s="250">
        <f t="shared" si="46"/>
        <v>224022</v>
      </c>
      <c r="AH42" s="250">
        <f t="shared" si="46"/>
        <v>224022</v>
      </c>
      <c r="AI42" s="250">
        <f t="shared" si="46"/>
        <v>0</v>
      </c>
      <c r="AJ42" s="250">
        <f t="shared" si="46"/>
        <v>0</v>
      </c>
      <c r="AK42" s="250">
        <f t="shared" si="46"/>
        <v>0</v>
      </c>
      <c r="AL42" s="459"/>
      <c r="AM42" s="235">
        <f t="shared" ref="AM42:AO57" si="47">AP42+AS42</f>
        <v>0</v>
      </c>
      <c r="AN42" s="235">
        <f t="shared" si="47"/>
        <v>0</v>
      </c>
      <c r="AO42" s="235">
        <f t="shared" si="47"/>
        <v>0</v>
      </c>
      <c r="AP42" s="250">
        <f t="shared" ref="AP42:AU42" si="48">AP43+AP44+AP45+AP46</f>
        <v>0</v>
      </c>
      <c r="AQ42" s="250">
        <f t="shared" si="48"/>
        <v>0</v>
      </c>
      <c r="AR42" s="250">
        <f t="shared" si="48"/>
        <v>0</v>
      </c>
      <c r="AS42" s="250">
        <f t="shared" si="48"/>
        <v>0</v>
      </c>
      <c r="AT42" s="250">
        <f t="shared" si="48"/>
        <v>0</v>
      </c>
      <c r="AU42" s="250">
        <f t="shared" si="48"/>
        <v>0</v>
      </c>
    </row>
    <row r="43" spans="1:47" ht="71.45" customHeight="1">
      <c r="A43" s="1097" t="s">
        <v>399</v>
      </c>
      <c r="B43" s="1097"/>
      <c r="C43" s="1097"/>
      <c r="D43" s="1097"/>
      <c r="E43" s="236"/>
      <c r="F43" s="234" t="str">
        <f>'[2]Таблица  2'!D37</f>
        <v>831</v>
      </c>
      <c r="G43" s="235">
        <f t="shared" si="12"/>
        <v>0</v>
      </c>
      <c r="H43" s="279">
        <f t="shared" si="13"/>
        <v>0</v>
      </c>
      <c r="I43" s="237">
        <f>'КФО 4'!H145</f>
        <v>0</v>
      </c>
      <c r="J43" s="237"/>
      <c r="K43" s="279">
        <f>'КФО 5'!H92</f>
        <v>0</v>
      </c>
      <c r="L43" s="279">
        <f>'КФО 6'!H52</f>
        <v>0</v>
      </c>
      <c r="M43" s="279">
        <f>КФО2!H68</f>
        <v>0</v>
      </c>
      <c r="N43" s="237"/>
      <c r="P43" s="472"/>
      <c r="Q43" s="473"/>
      <c r="R43" s="474">
        <f t="shared" si="14"/>
        <v>0</v>
      </c>
      <c r="S43" s="475">
        <f t="shared" si="39"/>
        <v>0</v>
      </c>
      <c r="T43" s="475">
        <f t="shared" si="39"/>
        <v>0</v>
      </c>
      <c r="U43" s="475">
        <f t="shared" si="39"/>
        <v>0</v>
      </c>
      <c r="V43" s="475">
        <f t="shared" si="40"/>
        <v>0</v>
      </c>
      <c r="W43" s="475">
        <f t="shared" si="41"/>
        <v>0</v>
      </c>
      <c r="X43" s="475">
        <f t="shared" si="41"/>
        <v>0</v>
      </c>
      <c r="Y43" s="475">
        <f t="shared" si="42"/>
        <v>0</v>
      </c>
      <c r="Z43" s="475">
        <f t="shared" si="43"/>
        <v>0</v>
      </c>
      <c r="AA43" s="475">
        <f t="shared" si="43"/>
        <v>0</v>
      </c>
      <c r="AB43" s="459"/>
      <c r="AC43" s="235">
        <f t="shared" si="45"/>
        <v>0</v>
      </c>
      <c r="AD43" s="235">
        <f t="shared" si="45"/>
        <v>0</v>
      </c>
      <c r="AE43" s="235">
        <f t="shared" si="45"/>
        <v>0</v>
      </c>
      <c r="AF43" s="237">
        <f>'КФО 4'!H145</f>
        <v>0</v>
      </c>
      <c r="AG43" s="237">
        <f>'КФО 4'!I145</f>
        <v>0</v>
      </c>
      <c r="AH43" s="237">
        <f>'КФО 4'!J145</f>
        <v>0</v>
      </c>
      <c r="AI43" s="237">
        <f>'КФО 4'!H145</f>
        <v>0</v>
      </c>
      <c r="AJ43" s="237">
        <f>'КФО 4'!I145</f>
        <v>0</v>
      </c>
      <c r="AK43" s="237">
        <f>'КФО 4'!J145</f>
        <v>0</v>
      </c>
      <c r="AL43" s="459"/>
      <c r="AM43" s="235">
        <f t="shared" si="47"/>
        <v>0</v>
      </c>
      <c r="AN43" s="235">
        <f t="shared" si="47"/>
        <v>0</v>
      </c>
      <c r="AO43" s="235">
        <f t="shared" si="47"/>
        <v>0</v>
      </c>
      <c r="AP43" s="237"/>
      <c r="AQ43" s="237"/>
      <c r="AR43" s="237"/>
      <c r="AS43" s="237"/>
      <c r="AT43" s="237"/>
      <c r="AU43" s="237"/>
    </row>
    <row r="44" spans="1:47" s="229" customFormat="1" ht="36.6" customHeight="1">
      <c r="A44" s="1097" t="s">
        <v>400</v>
      </c>
      <c r="B44" s="1097"/>
      <c r="C44" s="1097"/>
      <c r="D44" s="1097"/>
      <c r="E44" s="236"/>
      <c r="F44" s="234" t="str">
        <f>'[2]Таблица  2'!D38</f>
        <v>851</v>
      </c>
      <c r="G44" s="235">
        <f t="shared" si="12"/>
        <v>220342</v>
      </c>
      <c r="H44" s="279">
        <f t="shared" si="13"/>
        <v>220342</v>
      </c>
      <c r="I44" s="237">
        <f>'КФО 4'!H152</f>
        <v>220342</v>
      </c>
      <c r="J44" s="237"/>
      <c r="K44" s="279">
        <f>'КФО 5'!H99</f>
        <v>0</v>
      </c>
      <c r="L44" s="279">
        <f>'КФО 6'!H59</f>
        <v>0</v>
      </c>
      <c r="M44" s="279">
        <f>КФО2!H75</f>
        <v>0</v>
      </c>
      <c r="N44" s="237"/>
      <c r="P44" s="472"/>
      <c r="Q44" s="473"/>
      <c r="R44" s="474">
        <f t="shared" si="14"/>
        <v>0</v>
      </c>
      <c r="S44" s="475">
        <f t="shared" si="39"/>
        <v>220342</v>
      </c>
      <c r="T44" s="475">
        <f t="shared" si="39"/>
        <v>220342</v>
      </c>
      <c r="U44" s="475">
        <f t="shared" si="39"/>
        <v>220342</v>
      </c>
      <c r="V44" s="475">
        <f t="shared" si="40"/>
        <v>220342</v>
      </c>
      <c r="W44" s="475">
        <f t="shared" si="41"/>
        <v>220342</v>
      </c>
      <c r="X44" s="475">
        <f t="shared" si="41"/>
        <v>220342</v>
      </c>
      <c r="Y44" s="475">
        <f t="shared" si="42"/>
        <v>0</v>
      </c>
      <c r="Z44" s="475">
        <f t="shared" si="43"/>
        <v>0</v>
      </c>
      <c r="AA44" s="475">
        <f t="shared" si="43"/>
        <v>0</v>
      </c>
      <c r="AB44" s="459"/>
      <c r="AC44" s="235">
        <f t="shared" si="45"/>
        <v>220342</v>
      </c>
      <c r="AD44" s="235">
        <f t="shared" si="45"/>
        <v>220342</v>
      </c>
      <c r="AE44" s="235">
        <f t="shared" si="45"/>
        <v>220342</v>
      </c>
      <c r="AF44" s="237">
        <f>'КФО 4'!H152</f>
        <v>220342</v>
      </c>
      <c r="AG44" s="237">
        <f>'КФО 4'!I152</f>
        <v>220342</v>
      </c>
      <c r="AH44" s="237">
        <f>'КФО 4'!J152</f>
        <v>220342</v>
      </c>
      <c r="AI44" s="237"/>
      <c r="AJ44" s="237"/>
      <c r="AK44" s="237"/>
      <c r="AL44" s="459"/>
      <c r="AM44" s="235">
        <f t="shared" si="47"/>
        <v>0</v>
      </c>
      <c r="AN44" s="235">
        <f t="shared" si="47"/>
        <v>0</v>
      </c>
      <c r="AO44" s="235">
        <f t="shared" si="47"/>
        <v>0</v>
      </c>
      <c r="AP44" s="237"/>
      <c r="AQ44" s="237"/>
      <c r="AR44" s="237"/>
      <c r="AS44" s="237"/>
      <c r="AT44" s="237"/>
      <c r="AU44" s="237"/>
    </row>
    <row r="45" spans="1:47" s="229" customFormat="1" ht="38.450000000000003" customHeight="1">
      <c r="A45" s="1131" t="s">
        <v>343</v>
      </c>
      <c r="B45" s="1097"/>
      <c r="C45" s="1097"/>
      <c r="D45" s="1097"/>
      <c r="E45" s="236"/>
      <c r="F45" s="234" t="str">
        <f>'[2]Таблица  2'!D39</f>
        <v>852</v>
      </c>
      <c r="G45" s="235">
        <f t="shared" si="12"/>
        <v>3680</v>
      </c>
      <c r="H45" s="279">
        <f t="shared" si="13"/>
        <v>3680</v>
      </c>
      <c r="I45" s="237">
        <f>'КФО 4'!H160</f>
        <v>3680</v>
      </c>
      <c r="J45" s="237"/>
      <c r="K45" s="279">
        <f>'КФО 5'!H107</f>
        <v>0</v>
      </c>
      <c r="L45" s="279">
        <f>'КФО 6'!H67</f>
        <v>0</v>
      </c>
      <c r="M45" s="279">
        <f>КФО2!H83</f>
        <v>0</v>
      </c>
      <c r="N45" s="237"/>
      <c r="P45" s="472"/>
      <c r="Q45" s="473"/>
      <c r="R45" s="474">
        <f t="shared" si="14"/>
        <v>0</v>
      </c>
      <c r="S45" s="475">
        <f t="shared" si="39"/>
        <v>3680</v>
      </c>
      <c r="T45" s="475">
        <f t="shared" si="39"/>
        <v>3680</v>
      </c>
      <c r="U45" s="475">
        <f t="shared" si="39"/>
        <v>3680</v>
      </c>
      <c r="V45" s="475">
        <f t="shared" si="40"/>
        <v>3680</v>
      </c>
      <c r="W45" s="475">
        <f t="shared" si="41"/>
        <v>3680</v>
      </c>
      <c r="X45" s="475">
        <f t="shared" si="41"/>
        <v>3680</v>
      </c>
      <c r="Y45" s="475">
        <f t="shared" si="42"/>
        <v>0</v>
      </c>
      <c r="Z45" s="475">
        <f t="shared" si="43"/>
        <v>0</v>
      </c>
      <c r="AA45" s="475">
        <f t="shared" si="43"/>
        <v>0</v>
      </c>
      <c r="AB45" s="459"/>
      <c r="AC45" s="235">
        <f t="shared" si="45"/>
        <v>3680</v>
      </c>
      <c r="AD45" s="235">
        <f t="shared" si="45"/>
        <v>3680</v>
      </c>
      <c r="AE45" s="235">
        <f t="shared" si="45"/>
        <v>3680</v>
      </c>
      <c r="AF45" s="237">
        <f>'КФО 4'!H160</f>
        <v>3680</v>
      </c>
      <c r="AG45" s="237">
        <f>'КФО 4'!I160</f>
        <v>3680</v>
      </c>
      <c r="AH45" s="237">
        <f>'КФО 4'!J160</f>
        <v>3680</v>
      </c>
      <c r="AI45" s="237"/>
      <c r="AJ45" s="237"/>
      <c r="AK45" s="237"/>
      <c r="AL45" s="459"/>
      <c r="AM45" s="235">
        <f t="shared" si="47"/>
        <v>0</v>
      </c>
      <c r="AN45" s="235">
        <f t="shared" si="47"/>
        <v>0</v>
      </c>
      <c r="AO45" s="235">
        <f t="shared" si="47"/>
        <v>0</v>
      </c>
      <c r="AP45" s="237"/>
      <c r="AQ45" s="237"/>
      <c r="AR45" s="237"/>
      <c r="AS45" s="237"/>
      <c r="AT45" s="237"/>
      <c r="AU45" s="237"/>
    </row>
    <row r="46" spans="1:47" s="229" customFormat="1" ht="40.15" customHeight="1">
      <c r="A46" s="1132" t="s">
        <v>401</v>
      </c>
      <c r="B46" s="1133"/>
      <c r="C46" s="1133"/>
      <c r="D46" s="1133"/>
      <c r="E46" s="236"/>
      <c r="F46" s="234" t="str">
        <f>'[2]Таблица  2'!D40</f>
        <v>853</v>
      </c>
      <c r="G46" s="235">
        <f t="shared" si="12"/>
        <v>0</v>
      </c>
      <c r="H46" s="279">
        <f t="shared" si="13"/>
        <v>0</v>
      </c>
      <c r="I46" s="237">
        <f>'КФО 4'!H167</f>
        <v>0</v>
      </c>
      <c r="J46" s="237"/>
      <c r="K46" s="279">
        <f>'КФО 5'!H114</f>
        <v>0</v>
      </c>
      <c r="L46" s="279">
        <f>'КФО 6'!H74</f>
        <v>0</v>
      </c>
      <c r="M46" s="279">
        <f>КФО2!H90</f>
        <v>0</v>
      </c>
      <c r="N46" s="237"/>
      <c r="P46" s="472"/>
      <c r="Q46" s="473"/>
      <c r="R46" s="474">
        <f t="shared" si="14"/>
        <v>0</v>
      </c>
      <c r="S46" s="475">
        <f t="shared" si="39"/>
        <v>0</v>
      </c>
      <c r="T46" s="475">
        <f t="shared" si="39"/>
        <v>0</v>
      </c>
      <c r="U46" s="475">
        <f t="shared" si="39"/>
        <v>0</v>
      </c>
      <c r="V46" s="475">
        <f t="shared" si="40"/>
        <v>0</v>
      </c>
      <c r="W46" s="475">
        <f t="shared" si="41"/>
        <v>0</v>
      </c>
      <c r="X46" s="475">
        <f t="shared" si="41"/>
        <v>0</v>
      </c>
      <c r="Y46" s="475">
        <f t="shared" si="42"/>
        <v>0</v>
      </c>
      <c r="Z46" s="475">
        <f t="shared" si="43"/>
        <v>0</v>
      </c>
      <c r="AA46" s="475">
        <f t="shared" si="43"/>
        <v>0</v>
      </c>
      <c r="AB46" s="459"/>
      <c r="AC46" s="235">
        <f t="shared" si="45"/>
        <v>0</v>
      </c>
      <c r="AD46" s="235">
        <f t="shared" si="45"/>
        <v>0</v>
      </c>
      <c r="AE46" s="235">
        <f t="shared" si="45"/>
        <v>0</v>
      </c>
      <c r="AF46" s="237">
        <f>'КФО 4'!H167</f>
        <v>0</v>
      </c>
      <c r="AG46" s="237">
        <f>'КФО 4'!I167</f>
        <v>0</v>
      </c>
      <c r="AH46" s="237">
        <f>'КФО 4'!J167</f>
        <v>0</v>
      </c>
      <c r="AI46" s="237"/>
      <c r="AJ46" s="237"/>
      <c r="AK46" s="237"/>
      <c r="AL46" s="459"/>
      <c r="AM46" s="235">
        <f t="shared" si="47"/>
        <v>0</v>
      </c>
      <c r="AN46" s="235">
        <f t="shared" si="47"/>
        <v>0</v>
      </c>
      <c r="AO46" s="235">
        <f t="shared" si="47"/>
        <v>0</v>
      </c>
      <c r="AP46" s="237"/>
      <c r="AQ46" s="237"/>
      <c r="AR46" s="237"/>
      <c r="AS46" s="237"/>
      <c r="AT46" s="237"/>
      <c r="AU46" s="237"/>
    </row>
    <row r="47" spans="1:47" ht="34.9" customHeight="1">
      <c r="A47" s="1134" t="s">
        <v>325</v>
      </c>
      <c r="B47" s="1134"/>
      <c r="C47" s="1134"/>
      <c r="D47" s="1134"/>
      <c r="E47" s="249">
        <v>260</v>
      </c>
      <c r="F47" s="234" t="s">
        <v>30</v>
      </c>
      <c r="G47" s="235">
        <f t="shared" si="12"/>
        <v>10876005</v>
      </c>
      <c r="H47" s="250">
        <f t="shared" si="13"/>
        <v>7182403</v>
      </c>
      <c r="I47" s="250">
        <f t="shared" ref="I47:N47" si="49">I48+I51+I56+I67</f>
        <v>5869734</v>
      </c>
      <c r="J47" s="250">
        <f t="shared" si="49"/>
        <v>1312669</v>
      </c>
      <c r="K47" s="250">
        <f t="shared" si="49"/>
        <v>3608702</v>
      </c>
      <c r="L47" s="250">
        <f t="shared" si="49"/>
        <v>0</v>
      </c>
      <c r="M47" s="250">
        <f t="shared" si="49"/>
        <v>84900</v>
      </c>
      <c r="N47" s="250">
        <f t="shared" si="49"/>
        <v>0</v>
      </c>
      <c r="P47" s="472"/>
      <c r="Q47" s="473"/>
      <c r="R47" s="474">
        <f t="shared" si="14"/>
        <v>0</v>
      </c>
      <c r="S47" s="475">
        <f t="shared" si="39"/>
        <v>7182403</v>
      </c>
      <c r="T47" s="475">
        <f t="shared" si="39"/>
        <v>7182403</v>
      </c>
      <c r="U47" s="475">
        <f t="shared" si="39"/>
        <v>7182403</v>
      </c>
      <c r="V47" s="475">
        <f t="shared" si="40"/>
        <v>7182403</v>
      </c>
      <c r="W47" s="475">
        <f t="shared" si="41"/>
        <v>7182403</v>
      </c>
      <c r="X47" s="475">
        <f t="shared" si="41"/>
        <v>7182403</v>
      </c>
      <c r="Y47" s="475">
        <f t="shared" si="42"/>
        <v>0</v>
      </c>
      <c r="Z47" s="475">
        <f t="shared" si="43"/>
        <v>0</v>
      </c>
      <c r="AA47" s="475">
        <f t="shared" si="43"/>
        <v>0</v>
      </c>
      <c r="AB47" s="459"/>
      <c r="AC47" s="235">
        <f t="shared" si="45"/>
        <v>5869734</v>
      </c>
      <c r="AD47" s="235">
        <f t="shared" si="45"/>
        <v>5869734</v>
      </c>
      <c r="AE47" s="235">
        <f t="shared" si="45"/>
        <v>5869734</v>
      </c>
      <c r="AF47" s="250">
        <f t="shared" ref="AF47:AK47" si="50">AF48+AF51+AF56+AF67</f>
        <v>5869734</v>
      </c>
      <c r="AG47" s="250">
        <f t="shared" si="50"/>
        <v>5869734</v>
      </c>
      <c r="AH47" s="250">
        <f t="shared" si="50"/>
        <v>5869734</v>
      </c>
      <c r="AI47" s="250">
        <f t="shared" si="50"/>
        <v>0</v>
      </c>
      <c r="AJ47" s="250">
        <f t="shared" si="50"/>
        <v>0</v>
      </c>
      <c r="AK47" s="250">
        <f t="shared" si="50"/>
        <v>0</v>
      </c>
      <c r="AL47" s="459"/>
      <c r="AM47" s="235">
        <f t="shared" si="47"/>
        <v>1312669</v>
      </c>
      <c r="AN47" s="235">
        <f t="shared" si="47"/>
        <v>1312669</v>
      </c>
      <c r="AO47" s="235">
        <f t="shared" si="47"/>
        <v>1312669</v>
      </c>
      <c r="AP47" s="250">
        <f t="shared" ref="AP47:AU47" si="51">AP48+AP51+AP56+AP67</f>
        <v>1312669</v>
      </c>
      <c r="AQ47" s="250">
        <f t="shared" si="51"/>
        <v>1312669</v>
      </c>
      <c r="AR47" s="250">
        <f t="shared" si="51"/>
        <v>1312669</v>
      </c>
      <c r="AS47" s="250">
        <f t="shared" si="51"/>
        <v>0</v>
      </c>
      <c r="AT47" s="250">
        <f t="shared" si="51"/>
        <v>0</v>
      </c>
      <c r="AU47" s="250">
        <f t="shared" si="51"/>
        <v>0</v>
      </c>
    </row>
    <row r="48" spans="1:47" ht="39" customHeight="1">
      <c r="A48" s="1129" t="s">
        <v>326</v>
      </c>
      <c r="B48" s="1129"/>
      <c r="C48" s="1129"/>
      <c r="D48" s="1129"/>
      <c r="E48" s="247">
        <v>261</v>
      </c>
      <c r="F48" s="234"/>
      <c r="G48" s="235">
        <f t="shared" si="12"/>
        <v>0</v>
      </c>
      <c r="H48" s="250">
        <f t="shared" si="13"/>
        <v>0</v>
      </c>
      <c r="I48" s="248">
        <f t="shared" ref="I48:N48" si="52">I49+I50</f>
        <v>0</v>
      </c>
      <c r="J48" s="248">
        <f t="shared" si="52"/>
        <v>0</v>
      </c>
      <c r="K48" s="250">
        <f t="shared" si="52"/>
        <v>0</v>
      </c>
      <c r="L48" s="250">
        <f t="shared" si="52"/>
        <v>0</v>
      </c>
      <c r="M48" s="250">
        <f t="shared" si="52"/>
        <v>0</v>
      </c>
      <c r="N48" s="248">
        <f t="shared" si="52"/>
        <v>0</v>
      </c>
      <c r="P48" s="472"/>
      <c r="Q48" s="473"/>
      <c r="R48" s="474">
        <f t="shared" si="14"/>
        <v>0</v>
      </c>
      <c r="S48" s="475">
        <f t="shared" si="39"/>
        <v>0</v>
      </c>
      <c r="T48" s="475">
        <f t="shared" si="39"/>
        <v>0</v>
      </c>
      <c r="U48" s="475">
        <f t="shared" si="39"/>
        <v>0</v>
      </c>
      <c r="V48" s="475">
        <f t="shared" si="40"/>
        <v>0</v>
      </c>
      <c r="W48" s="475">
        <f t="shared" si="41"/>
        <v>0</v>
      </c>
      <c r="X48" s="475">
        <f t="shared" si="41"/>
        <v>0</v>
      </c>
      <c r="Y48" s="475">
        <f t="shared" si="42"/>
        <v>0</v>
      </c>
      <c r="Z48" s="475">
        <f t="shared" si="43"/>
        <v>0</v>
      </c>
      <c r="AA48" s="475">
        <f t="shared" si="43"/>
        <v>0</v>
      </c>
      <c r="AB48" s="459"/>
      <c r="AC48" s="235">
        <f t="shared" si="45"/>
        <v>0</v>
      </c>
      <c r="AD48" s="235">
        <f t="shared" si="45"/>
        <v>0</v>
      </c>
      <c r="AE48" s="235">
        <f t="shared" si="45"/>
        <v>0</v>
      </c>
      <c r="AF48" s="248">
        <f t="shared" ref="AF48:AK48" si="53">AF49+AF50</f>
        <v>0</v>
      </c>
      <c r="AG48" s="248">
        <f t="shared" si="53"/>
        <v>0</v>
      </c>
      <c r="AH48" s="248">
        <f t="shared" si="53"/>
        <v>0</v>
      </c>
      <c r="AI48" s="248">
        <f t="shared" si="53"/>
        <v>0</v>
      </c>
      <c r="AJ48" s="248">
        <f t="shared" si="53"/>
        <v>0</v>
      </c>
      <c r="AK48" s="248">
        <f t="shared" si="53"/>
        <v>0</v>
      </c>
      <c r="AL48" s="459"/>
      <c r="AM48" s="235">
        <f t="shared" si="47"/>
        <v>0</v>
      </c>
      <c r="AN48" s="235">
        <f t="shared" si="47"/>
        <v>0</v>
      </c>
      <c r="AO48" s="235">
        <f t="shared" si="47"/>
        <v>0</v>
      </c>
      <c r="AP48" s="248">
        <f t="shared" ref="AP48:AU48" si="54">AP49+AP50</f>
        <v>0</v>
      </c>
      <c r="AQ48" s="248">
        <f t="shared" si="54"/>
        <v>0</v>
      </c>
      <c r="AR48" s="248">
        <f t="shared" si="54"/>
        <v>0</v>
      </c>
      <c r="AS48" s="248">
        <f t="shared" si="54"/>
        <v>0</v>
      </c>
      <c r="AT48" s="248">
        <f t="shared" si="54"/>
        <v>0</v>
      </c>
      <c r="AU48" s="248">
        <f t="shared" si="54"/>
        <v>0</v>
      </c>
    </row>
    <row r="49" spans="1:47" ht="23.45" customHeight="1">
      <c r="A49" s="1097" t="s">
        <v>402</v>
      </c>
      <c r="B49" s="1097"/>
      <c r="C49" s="1097"/>
      <c r="D49" s="1097"/>
      <c r="E49" s="236"/>
      <c r="F49" s="234" t="str">
        <f>'[2]Таблица  2'!D43</f>
        <v>243</v>
      </c>
      <c r="G49" s="235">
        <f t="shared" si="12"/>
        <v>0</v>
      </c>
      <c r="H49" s="279">
        <f t="shared" si="13"/>
        <v>0</v>
      </c>
      <c r="I49" s="237">
        <f>'КФО 4'!H177</f>
        <v>0</v>
      </c>
      <c r="J49" s="237"/>
      <c r="K49" s="279">
        <f>'КФО 5'!H126</f>
        <v>0</v>
      </c>
      <c r="L49" s="279">
        <f>'КФО 6'!H86</f>
        <v>0</v>
      </c>
      <c r="M49" s="279">
        <f>КФО2!H103</f>
        <v>0</v>
      </c>
      <c r="N49" s="237"/>
      <c r="P49" s="472"/>
      <c r="Q49" s="473"/>
      <c r="R49" s="474">
        <f t="shared" si="14"/>
        <v>0</v>
      </c>
      <c r="S49" s="475">
        <f t="shared" si="39"/>
        <v>0</v>
      </c>
      <c r="T49" s="475">
        <f t="shared" si="39"/>
        <v>0</v>
      </c>
      <c r="U49" s="475">
        <f t="shared" si="39"/>
        <v>0</v>
      </c>
      <c r="V49" s="475">
        <f t="shared" si="40"/>
        <v>0</v>
      </c>
      <c r="W49" s="475">
        <f t="shared" si="41"/>
        <v>0</v>
      </c>
      <c r="X49" s="475">
        <f t="shared" si="41"/>
        <v>0</v>
      </c>
      <c r="Y49" s="475">
        <f t="shared" si="42"/>
        <v>0</v>
      </c>
      <c r="Z49" s="475">
        <f t="shared" si="43"/>
        <v>0</v>
      </c>
      <c r="AA49" s="475">
        <f t="shared" si="43"/>
        <v>0</v>
      </c>
      <c r="AB49" s="459"/>
      <c r="AC49" s="235">
        <f t="shared" si="45"/>
        <v>0</v>
      </c>
      <c r="AD49" s="235">
        <f t="shared" si="45"/>
        <v>0</v>
      </c>
      <c r="AE49" s="235">
        <f t="shared" si="45"/>
        <v>0</v>
      </c>
      <c r="AF49" s="237">
        <f>'КФО 4'!H177</f>
        <v>0</v>
      </c>
      <c r="AG49" s="237">
        <f>'КФО 4'!I177</f>
        <v>0</v>
      </c>
      <c r="AH49" s="237">
        <f>'КФО 4'!J177</f>
        <v>0</v>
      </c>
      <c r="AI49" s="237"/>
      <c r="AJ49" s="237"/>
      <c r="AK49" s="237"/>
      <c r="AL49" s="459"/>
      <c r="AM49" s="235">
        <f t="shared" si="47"/>
        <v>0</v>
      </c>
      <c r="AN49" s="235">
        <f t="shared" si="47"/>
        <v>0</v>
      </c>
      <c r="AO49" s="235">
        <f t="shared" si="47"/>
        <v>0</v>
      </c>
      <c r="AP49" s="237"/>
      <c r="AQ49" s="237"/>
      <c r="AR49" s="237"/>
      <c r="AS49" s="237"/>
      <c r="AT49" s="237"/>
      <c r="AU49" s="237"/>
    </row>
    <row r="50" spans="1:47" ht="23.45" customHeight="1">
      <c r="A50" s="1097" t="s">
        <v>403</v>
      </c>
      <c r="B50" s="1097"/>
      <c r="C50" s="1097"/>
      <c r="D50" s="1097"/>
      <c r="E50" s="236"/>
      <c r="F50" s="234" t="str">
        <f>'[2]Таблица  2'!D44</f>
        <v>243</v>
      </c>
      <c r="G50" s="235">
        <f t="shared" si="12"/>
        <v>0</v>
      </c>
      <c r="H50" s="279">
        <f t="shared" si="13"/>
        <v>0</v>
      </c>
      <c r="I50" s="237">
        <f>'КФО 4'!H182</f>
        <v>0</v>
      </c>
      <c r="J50" s="237"/>
      <c r="K50" s="279">
        <f>'КФО 5'!H134</f>
        <v>0</v>
      </c>
      <c r="L50" s="279">
        <f>'КФО 6'!H94</f>
        <v>0</v>
      </c>
      <c r="M50" s="279">
        <f>КФО2!H110</f>
        <v>0</v>
      </c>
      <c r="N50" s="237"/>
      <c r="P50" s="472"/>
      <c r="Q50" s="473"/>
      <c r="R50" s="474">
        <f t="shared" si="14"/>
        <v>0</v>
      </c>
      <c r="S50" s="475">
        <f t="shared" si="39"/>
        <v>0</v>
      </c>
      <c r="T50" s="475">
        <f t="shared" si="39"/>
        <v>0</v>
      </c>
      <c r="U50" s="475">
        <f t="shared" si="39"/>
        <v>0</v>
      </c>
      <c r="V50" s="475">
        <f t="shared" si="40"/>
        <v>0</v>
      </c>
      <c r="W50" s="475">
        <f t="shared" si="41"/>
        <v>0</v>
      </c>
      <c r="X50" s="475">
        <f t="shared" si="41"/>
        <v>0</v>
      </c>
      <c r="Y50" s="475">
        <f t="shared" si="42"/>
        <v>0</v>
      </c>
      <c r="Z50" s="475">
        <f t="shared" si="43"/>
        <v>0</v>
      </c>
      <c r="AA50" s="475">
        <f t="shared" si="43"/>
        <v>0</v>
      </c>
      <c r="AB50" s="459"/>
      <c r="AC50" s="235">
        <f t="shared" si="45"/>
        <v>0</v>
      </c>
      <c r="AD50" s="235">
        <f t="shared" si="45"/>
        <v>0</v>
      </c>
      <c r="AE50" s="235">
        <f t="shared" si="45"/>
        <v>0</v>
      </c>
      <c r="AF50" s="237">
        <f>'КФО 4'!H182</f>
        <v>0</v>
      </c>
      <c r="AG50" s="237">
        <f>'КФО 4'!I182</f>
        <v>0</v>
      </c>
      <c r="AH50" s="237">
        <f>'КФО 4'!J182</f>
        <v>0</v>
      </c>
      <c r="AI50" s="237"/>
      <c r="AJ50" s="237"/>
      <c r="AK50" s="237"/>
      <c r="AL50" s="459"/>
      <c r="AM50" s="235">
        <f t="shared" si="47"/>
        <v>0</v>
      </c>
      <c r="AN50" s="235">
        <f t="shared" si="47"/>
        <v>0</v>
      </c>
      <c r="AO50" s="235">
        <f t="shared" si="47"/>
        <v>0</v>
      </c>
      <c r="AP50" s="237"/>
      <c r="AQ50" s="237"/>
      <c r="AR50" s="237"/>
      <c r="AS50" s="237"/>
      <c r="AT50" s="237"/>
      <c r="AU50" s="237"/>
    </row>
    <row r="51" spans="1:47" ht="61.15" customHeight="1">
      <c r="A51" s="1117" t="s">
        <v>404</v>
      </c>
      <c r="B51" s="1117"/>
      <c r="C51" s="1117"/>
      <c r="D51" s="1117"/>
      <c r="E51" s="247">
        <v>262</v>
      </c>
      <c r="F51" s="234"/>
      <c r="G51" s="235">
        <f t="shared" si="12"/>
        <v>0</v>
      </c>
      <c r="H51" s="250">
        <f t="shared" si="13"/>
        <v>0</v>
      </c>
      <c r="I51" s="248">
        <f t="shared" ref="I51:N51" si="55">I52+I55</f>
        <v>0</v>
      </c>
      <c r="J51" s="248">
        <f t="shared" si="55"/>
        <v>0</v>
      </c>
      <c r="K51" s="250">
        <f t="shared" si="55"/>
        <v>0</v>
      </c>
      <c r="L51" s="250">
        <f t="shared" si="55"/>
        <v>0</v>
      </c>
      <c r="M51" s="250">
        <f t="shared" si="55"/>
        <v>0</v>
      </c>
      <c r="N51" s="248">
        <f t="shared" si="55"/>
        <v>0</v>
      </c>
      <c r="P51" s="472"/>
      <c r="Q51" s="473"/>
      <c r="R51" s="474">
        <f t="shared" si="14"/>
        <v>0</v>
      </c>
      <c r="S51" s="475">
        <f t="shared" si="39"/>
        <v>0</v>
      </c>
      <c r="T51" s="475">
        <f t="shared" si="39"/>
        <v>0</v>
      </c>
      <c r="U51" s="475">
        <f t="shared" si="39"/>
        <v>0</v>
      </c>
      <c r="V51" s="475">
        <f t="shared" si="40"/>
        <v>0</v>
      </c>
      <c r="W51" s="475">
        <f t="shared" si="41"/>
        <v>0</v>
      </c>
      <c r="X51" s="475">
        <f t="shared" si="41"/>
        <v>0</v>
      </c>
      <c r="Y51" s="475">
        <f t="shared" si="42"/>
        <v>0</v>
      </c>
      <c r="Z51" s="475">
        <f t="shared" si="43"/>
        <v>0</v>
      </c>
      <c r="AA51" s="475">
        <f t="shared" si="43"/>
        <v>0</v>
      </c>
      <c r="AB51" s="459"/>
      <c r="AC51" s="235">
        <f t="shared" si="45"/>
        <v>0</v>
      </c>
      <c r="AD51" s="235">
        <f t="shared" si="45"/>
        <v>0</v>
      </c>
      <c r="AE51" s="235">
        <f t="shared" si="45"/>
        <v>0</v>
      </c>
      <c r="AF51" s="248">
        <f t="shared" ref="AF51:AK51" si="56">AF52+AF55</f>
        <v>0</v>
      </c>
      <c r="AG51" s="248">
        <f t="shared" si="56"/>
        <v>0</v>
      </c>
      <c r="AH51" s="248">
        <f t="shared" si="56"/>
        <v>0</v>
      </c>
      <c r="AI51" s="248">
        <f t="shared" si="56"/>
        <v>0</v>
      </c>
      <c r="AJ51" s="248">
        <f t="shared" si="56"/>
        <v>0</v>
      </c>
      <c r="AK51" s="248">
        <f t="shared" si="56"/>
        <v>0</v>
      </c>
      <c r="AL51" s="459"/>
      <c r="AM51" s="235">
        <f t="shared" si="47"/>
        <v>0</v>
      </c>
      <c r="AN51" s="235">
        <f t="shared" si="47"/>
        <v>0</v>
      </c>
      <c r="AO51" s="235">
        <f t="shared" si="47"/>
        <v>0</v>
      </c>
      <c r="AP51" s="248">
        <f t="shared" ref="AP51:AU51" si="57">AP52+AP55</f>
        <v>0</v>
      </c>
      <c r="AQ51" s="248">
        <f t="shared" si="57"/>
        <v>0</v>
      </c>
      <c r="AR51" s="248">
        <f t="shared" si="57"/>
        <v>0</v>
      </c>
      <c r="AS51" s="248">
        <f t="shared" si="57"/>
        <v>0</v>
      </c>
      <c r="AT51" s="248">
        <f t="shared" si="57"/>
        <v>0</v>
      </c>
      <c r="AU51" s="248">
        <f t="shared" si="57"/>
        <v>0</v>
      </c>
    </row>
    <row r="52" spans="1:47" ht="23.45" customHeight="1">
      <c r="A52" s="1097" t="s">
        <v>35</v>
      </c>
      <c r="B52" s="1097"/>
      <c r="C52" s="1097"/>
      <c r="D52" s="1097"/>
      <c r="E52" s="236"/>
      <c r="F52" s="234" t="s">
        <v>383</v>
      </c>
      <c r="G52" s="235">
        <f t="shared" si="12"/>
        <v>0</v>
      </c>
      <c r="H52" s="279">
        <f t="shared" si="13"/>
        <v>0</v>
      </c>
      <c r="I52" s="237">
        <f>'КФО 4'!H207</f>
        <v>0</v>
      </c>
      <c r="J52" s="237"/>
      <c r="K52" s="279">
        <f>'КФО 5'!H140</f>
        <v>0</v>
      </c>
      <c r="L52" s="279">
        <f>'КФО 6'!H100</f>
        <v>0</v>
      </c>
      <c r="M52" s="279">
        <f>КФО2!H128</f>
        <v>0</v>
      </c>
      <c r="N52" s="237"/>
      <c r="P52" s="472"/>
      <c r="Q52" s="473"/>
      <c r="R52" s="474">
        <f t="shared" si="14"/>
        <v>0</v>
      </c>
      <c r="S52" s="475">
        <f t="shared" si="39"/>
        <v>0</v>
      </c>
      <c r="T52" s="475">
        <f t="shared" si="39"/>
        <v>0</v>
      </c>
      <c r="U52" s="475">
        <f t="shared" si="39"/>
        <v>0</v>
      </c>
      <c r="V52" s="475">
        <f t="shared" si="40"/>
        <v>0</v>
      </c>
      <c r="W52" s="475">
        <f t="shared" si="41"/>
        <v>0</v>
      </c>
      <c r="X52" s="475">
        <f t="shared" si="41"/>
        <v>0</v>
      </c>
      <c r="Y52" s="475">
        <f t="shared" si="42"/>
        <v>0</v>
      </c>
      <c r="Z52" s="475">
        <f t="shared" si="43"/>
        <v>0</v>
      </c>
      <c r="AA52" s="475">
        <f t="shared" si="43"/>
        <v>0</v>
      </c>
      <c r="AB52" s="459"/>
      <c r="AC52" s="235">
        <f t="shared" si="45"/>
        <v>0</v>
      </c>
      <c r="AD52" s="235">
        <f t="shared" si="45"/>
        <v>0</v>
      </c>
      <c r="AE52" s="235">
        <f t="shared" si="45"/>
        <v>0</v>
      </c>
      <c r="AF52" s="237">
        <f>'КФО 4'!H207</f>
        <v>0</v>
      </c>
      <c r="AG52" s="237">
        <f>'КФО 4'!I207</f>
        <v>0</v>
      </c>
      <c r="AH52" s="237">
        <f>'КФО 4'!J207</f>
        <v>0</v>
      </c>
      <c r="AI52" s="237"/>
      <c r="AJ52" s="237"/>
      <c r="AK52" s="237"/>
      <c r="AL52" s="459"/>
      <c r="AM52" s="235">
        <f t="shared" si="47"/>
        <v>0</v>
      </c>
      <c r="AN52" s="235">
        <f t="shared" si="47"/>
        <v>0</v>
      </c>
      <c r="AO52" s="235">
        <f t="shared" si="47"/>
        <v>0</v>
      </c>
      <c r="AP52" s="237"/>
      <c r="AQ52" s="237"/>
      <c r="AR52" s="237"/>
      <c r="AS52" s="237"/>
      <c r="AT52" s="237"/>
      <c r="AU52" s="237"/>
    </row>
    <row r="53" spans="1:47" s="251" customFormat="1" ht="23.45" customHeight="1">
      <c r="A53" s="1097" t="s">
        <v>403</v>
      </c>
      <c r="B53" s="1097"/>
      <c r="C53" s="1097"/>
      <c r="D53" s="1097"/>
      <c r="E53" s="236"/>
      <c r="F53" s="234" t="s">
        <v>383</v>
      </c>
      <c r="G53" s="235">
        <f t="shared" si="12"/>
        <v>0</v>
      </c>
      <c r="H53" s="279">
        <f t="shared" si="13"/>
        <v>0</v>
      </c>
      <c r="I53" s="237">
        <f>'КФО 4'!H208</f>
        <v>0</v>
      </c>
      <c r="J53" s="237"/>
      <c r="K53" s="279">
        <f>'КФО 5'!H141</f>
        <v>0</v>
      </c>
      <c r="L53" s="279">
        <f>'КФО 6'!H101</f>
        <v>0</v>
      </c>
      <c r="M53" s="279">
        <f>КФО2!H129</f>
        <v>0</v>
      </c>
      <c r="N53" s="237"/>
      <c r="O53" s="229"/>
      <c r="P53" s="472"/>
      <c r="Q53" s="473"/>
      <c r="R53" s="474">
        <f t="shared" si="14"/>
        <v>0</v>
      </c>
      <c r="S53" s="475">
        <f t="shared" si="39"/>
        <v>0</v>
      </c>
      <c r="T53" s="475">
        <f t="shared" si="39"/>
        <v>0</v>
      </c>
      <c r="U53" s="475">
        <f t="shared" si="39"/>
        <v>0</v>
      </c>
      <c r="V53" s="475">
        <f t="shared" si="40"/>
        <v>0</v>
      </c>
      <c r="W53" s="475">
        <f t="shared" si="41"/>
        <v>0</v>
      </c>
      <c r="X53" s="475">
        <f t="shared" si="41"/>
        <v>0</v>
      </c>
      <c r="Y53" s="475">
        <f t="shared" si="42"/>
        <v>0</v>
      </c>
      <c r="Z53" s="475">
        <f t="shared" si="43"/>
        <v>0</v>
      </c>
      <c r="AA53" s="475">
        <f t="shared" si="43"/>
        <v>0</v>
      </c>
      <c r="AB53" s="459"/>
      <c r="AC53" s="235">
        <f t="shared" si="45"/>
        <v>0</v>
      </c>
      <c r="AD53" s="235">
        <f t="shared" si="45"/>
        <v>0</v>
      </c>
      <c r="AE53" s="235">
        <f t="shared" si="45"/>
        <v>0</v>
      </c>
      <c r="AF53" s="237">
        <f>'КФО 4'!H208</f>
        <v>0</v>
      </c>
      <c r="AG53" s="237">
        <f>'КФО 4'!I208</f>
        <v>0</v>
      </c>
      <c r="AH53" s="237">
        <f>'КФО 4'!J208</f>
        <v>0</v>
      </c>
      <c r="AI53" s="237"/>
      <c r="AJ53" s="237"/>
      <c r="AK53" s="237"/>
      <c r="AL53" s="459"/>
      <c r="AM53" s="235">
        <f t="shared" si="47"/>
        <v>0</v>
      </c>
      <c r="AN53" s="235">
        <f t="shared" si="47"/>
        <v>0</v>
      </c>
      <c r="AO53" s="235">
        <f t="shared" si="47"/>
        <v>0</v>
      </c>
      <c r="AP53" s="237"/>
      <c r="AQ53" s="237"/>
      <c r="AR53" s="237"/>
      <c r="AS53" s="237"/>
      <c r="AT53" s="237"/>
      <c r="AU53" s="237"/>
    </row>
    <row r="54" spans="1:47" s="229" customFormat="1" ht="21" customHeight="1">
      <c r="A54" s="1097"/>
      <c r="B54" s="1097"/>
      <c r="C54" s="1097"/>
      <c r="D54" s="1097"/>
      <c r="E54" s="236"/>
      <c r="F54" s="234" t="s">
        <v>383</v>
      </c>
      <c r="G54" s="235">
        <f t="shared" si="12"/>
        <v>0</v>
      </c>
      <c r="H54" s="279">
        <f t="shared" si="13"/>
        <v>0</v>
      </c>
      <c r="I54" s="237">
        <f>'КФО 4'!H209</f>
        <v>0</v>
      </c>
      <c r="J54" s="237"/>
      <c r="K54" s="279">
        <f>'КФО 5'!H142</f>
        <v>0</v>
      </c>
      <c r="L54" s="279">
        <f>'КФО 6'!H102</f>
        <v>0</v>
      </c>
      <c r="M54" s="279">
        <f>КФО2!H130</f>
        <v>0</v>
      </c>
      <c r="N54" s="237"/>
      <c r="P54" s="472"/>
      <c r="Q54" s="473"/>
      <c r="R54" s="474">
        <f t="shared" si="14"/>
        <v>0</v>
      </c>
      <c r="S54" s="475">
        <f t="shared" si="39"/>
        <v>0</v>
      </c>
      <c r="T54" s="475">
        <f t="shared" si="39"/>
        <v>0</v>
      </c>
      <c r="U54" s="475">
        <f t="shared" si="39"/>
        <v>0</v>
      </c>
      <c r="V54" s="475">
        <f t="shared" si="40"/>
        <v>0</v>
      </c>
      <c r="W54" s="475">
        <f t="shared" si="41"/>
        <v>0</v>
      </c>
      <c r="X54" s="475">
        <f t="shared" si="41"/>
        <v>0</v>
      </c>
      <c r="Y54" s="475">
        <f t="shared" si="42"/>
        <v>0</v>
      </c>
      <c r="Z54" s="475">
        <f t="shared" si="43"/>
        <v>0</v>
      </c>
      <c r="AA54" s="475">
        <f t="shared" si="43"/>
        <v>0</v>
      </c>
      <c r="AB54" s="459"/>
      <c r="AC54" s="235">
        <f t="shared" si="45"/>
        <v>0</v>
      </c>
      <c r="AD54" s="235">
        <f t="shared" si="45"/>
        <v>0</v>
      </c>
      <c r="AE54" s="235">
        <f t="shared" si="45"/>
        <v>0</v>
      </c>
      <c r="AF54" s="237">
        <f>'КФО 4'!H209</f>
        <v>0</v>
      </c>
      <c r="AG54" s="237">
        <f>'КФО 4'!I209</f>
        <v>0</v>
      </c>
      <c r="AH54" s="237">
        <f>'КФО 4'!J209</f>
        <v>0</v>
      </c>
      <c r="AI54" s="237"/>
      <c r="AJ54" s="237"/>
      <c r="AK54" s="237"/>
      <c r="AL54" s="459"/>
      <c r="AM54" s="235">
        <f t="shared" si="47"/>
        <v>0</v>
      </c>
      <c r="AN54" s="235">
        <f t="shared" si="47"/>
        <v>0</v>
      </c>
      <c r="AO54" s="235">
        <f t="shared" si="47"/>
        <v>0</v>
      </c>
      <c r="AP54" s="237"/>
      <c r="AQ54" s="237"/>
      <c r="AR54" s="237"/>
      <c r="AS54" s="237"/>
      <c r="AT54" s="237"/>
      <c r="AU54" s="237"/>
    </row>
    <row r="55" spans="1:47" s="229" customFormat="1" ht="21" customHeight="1">
      <c r="A55" s="1097" t="s">
        <v>405</v>
      </c>
      <c r="B55" s="1097"/>
      <c r="C55" s="1097"/>
      <c r="D55" s="1097"/>
      <c r="E55" s="236"/>
      <c r="F55" s="234" t="s">
        <v>383</v>
      </c>
      <c r="G55" s="235">
        <f t="shared" si="12"/>
        <v>0</v>
      </c>
      <c r="H55" s="279">
        <f t="shared" si="13"/>
        <v>0</v>
      </c>
      <c r="I55" s="237">
        <f>'КФО 4'!H210</f>
        <v>0</v>
      </c>
      <c r="J55" s="237"/>
      <c r="K55" s="279">
        <f>'КФО 5'!H143</f>
        <v>0</v>
      </c>
      <c r="L55" s="279">
        <f>'КФО 6'!H103</f>
        <v>0</v>
      </c>
      <c r="M55" s="279">
        <f>КФО2!H131</f>
        <v>0</v>
      </c>
      <c r="N55" s="237"/>
      <c r="P55" s="472"/>
      <c r="Q55" s="473"/>
      <c r="R55" s="474">
        <f t="shared" si="14"/>
        <v>0</v>
      </c>
      <c r="S55" s="475">
        <f t="shared" si="39"/>
        <v>0</v>
      </c>
      <c r="T55" s="475">
        <f t="shared" si="39"/>
        <v>0</v>
      </c>
      <c r="U55" s="475">
        <f t="shared" si="39"/>
        <v>0</v>
      </c>
      <c r="V55" s="475">
        <f t="shared" si="40"/>
        <v>0</v>
      </c>
      <c r="W55" s="475">
        <f t="shared" si="41"/>
        <v>0</v>
      </c>
      <c r="X55" s="475">
        <f t="shared" si="41"/>
        <v>0</v>
      </c>
      <c r="Y55" s="475">
        <f t="shared" si="42"/>
        <v>0</v>
      </c>
      <c r="Z55" s="475">
        <f t="shared" si="43"/>
        <v>0</v>
      </c>
      <c r="AA55" s="475">
        <f t="shared" si="43"/>
        <v>0</v>
      </c>
      <c r="AB55" s="459"/>
      <c r="AC55" s="235">
        <f t="shared" si="45"/>
        <v>0</v>
      </c>
      <c r="AD55" s="235">
        <f t="shared" si="45"/>
        <v>0</v>
      </c>
      <c r="AE55" s="235">
        <f t="shared" si="45"/>
        <v>0</v>
      </c>
      <c r="AF55" s="237">
        <f>'КФО 4'!H210</f>
        <v>0</v>
      </c>
      <c r="AG55" s="237">
        <f>'КФО 4'!I210</f>
        <v>0</v>
      </c>
      <c r="AH55" s="237">
        <f>'КФО 4'!J210</f>
        <v>0</v>
      </c>
      <c r="AI55" s="237"/>
      <c r="AJ55" s="237"/>
      <c r="AK55" s="237"/>
      <c r="AL55" s="459"/>
      <c r="AM55" s="235">
        <f t="shared" si="47"/>
        <v>0</v>
      </c>
      <c r="AN55" s="235">
        <f t="shared" si="47"/>
        <v>0</v>
      </c>
      <c r="AO55" s="235">
        <f t="shared" si="47"/>
        <v>0</v>
      </c>
      <c r="AP55" s="237"/>
      <c r="AQ55" s="237"/>
      <c r="AR55" s="237"/>
      <c r="AS55" s="237"/>
      <c r="AT55" s="237"/>
      <c r="AU55" s="237"/>
    </row>
    <row r="56" spans="1:47" s="229" customFormat="1" ht="59.45" customHeight="1">
      <c r="A56" s="1129" t="s">
        <v>327</v>
      </c>
      <c r="B56" s="1129"/>
      <c r="C56" s="1129"/>
      <c r="D56" s="1129"/>
      <c r="E56" s="247">
        <v>263</v>
      </c>
      <c r="F56" s="234" t="s">
        <v>328</v>
      </c>
      <c r="G56" s="235">
        <f t="shared" si="12"/>
        <v>9437922</v>
      </c>
      <c r="H56" s="250">
        <f t="shared" si="13"/>
        <v>5744320</v>
      </c>
      <c r="I56" s="248">
        <f>SUM(I57:I66)</f>
        <v>4431651</v>
      </c>
      <c r="J56" s="248">
        <f>SUM(J57:J66)</f>
        <v>1312669</v>
      </c>
      <c r="K56" s="250">
        <f>SUM(K57:K66)</f>
        <v>3608702</v>
      </c>
      <c r="L56" s="250">
        <f>SUM(L57:L66)</f>
        <v>0</v>
      </c>
      <c r="M56" s="250">
        <f>SUM(M57:M66)</f>
        <v>84900</v>
      </c>
      <c r="N56" s="250">
        <f>N57+N58+N59+N60+N61+N62+N64+N65+N66</f>
        <v>0</v>
      </c>
      <c r="P56" s="472"/>
      <c r="Q56" s="473"/>
      <c r="R56" s="474">
        <f t="shared" si="14"/>
        <v>0</v>
      </c>
      <c r="S56" s="475">
        <f t="shared" si="39"/>
        <v>5744320</v>
      </c>
      <c r="T56" s="475">
        <f t="shared" si="39"/>
        <v>5744320</v>
      </c>
      <c r="U56" s="475">
        <f t="shared" si="39"/>
        <v>5744320</v>
      </c>
      <c r="V56" s="475">
        <f t="shared" si="40"/>
        <v>5744320</v>
      </c>
      <c r="W56" s="475">
        <f t="shared" si="41"/>
        <v>5744320</v>
      </c>
      <c r="X56" s="475">
        <f t="shared" si="41"/>
        <v>5744320</v>
      </c>
      <c r="Y56" s="475">
        <f t="shared" si="42"/>
        <v>0</v>
      </c>
      <c r="Z56" s="475">
        <f t="shared" si="43"/>
        <v>0</v>
      </c>
      <c r="AA56" s="475">
        <f t="shared" si="43"/>
        <v>0</v>
      </c>
      <c r="AB56" s="459"/>
      <c r="AC56" s="235">
        <f t="shared" si="45"/>
        <v>4431651</v>
      </c>
      <c r="AD56" s="235">
        <f t="shared" si="45"/>
        <v>4431651</v>
      </c>
      <c r="AE56" s="235">
        <f t="shared" si="45"/>
        <v>4431651</v>
      </c>
      <c r="AF56" s="248">
        <f t="shared" ref="AF56:AK56" si="58">SUM(AF57:AF66)</f>
        <v>4431651</v>
      </c>
      <c r="AG56" s="248">
        <f t="shared" si="58"/>
        <v>4431651</v>
      </c>
      <c r="AH56" s="248">
        <f t="shared" si="58"/>
        <v>4431651</v>
      </c>
      <c r="AI56" s="248">
        <f t="shared" si="58"/>
        <v>0</v>
      </c>
      <c r="AJ56" s="248">
        <f t="shared" si="58"/>
        <v>0</v>
      </c>
      <c r="AK56" s="248">
        <f t="shared" si="58"/>
        <v>0</v>
      </c>
      <c r="AL56" s="459"/>
      <c r="AM56" s="235">
        <f t="shared" si="47"/>
        <v>1312669</v>
      </c>
      <c r="AN56" s="235">
        <f t="shared" si="47"/>
        <v>1312669</v>
      </c>
      <c r="AO56" s="235">
        <f t="shared" si="47"/>
        <v>1312669</v>
      </c>
      <c r="AP56" s="248">
        <f t="shared" ref="AP56:AU56" si="59">SUM(AP57:AP66)</f>
        <v>1312669</v>
      </c>
      <c r="AQ56" s="248">
        <f t="shared" si="59"/>
        <v>1312669</v>
      </c>
      <c r="AR56" s="248">
        <f t="shared" si="59"/>
        <v>1312669</v>
      </c>
      <c r="AS56" s="248">
        <f t="shared" si="59"/>
        <v>0</v>
      </c>
      <c r="AT56" s="248">
        <f t="shared" si="59"/>
        <v>0</v>
      </c>
      <c r="AU56" s="248">
        <f t="shared" si="59"/>
        <v>0</v>
      </c>
    </row>
    <row r="57" spans="1:47" ht="21" customHeight="1">
      <c r="A57" s="1097" t="s">
        <v>406</v>
      </c>
      <c r="B57" s="1097"/>
      <c r="C57" s="1097"/>
      <c r="D57" s="1097"/>
      <c r="E57" s="236"/>
      <c r="F57" s="234" t="str">
        <f>'[2]Таблица  2'!D49</f>
        <v>244</v>
      </c>
      <c r="G57" s="235">
        <f t="shared" si="12"/>
        <v>76544</v>
      </c>
      <c r="H57" s="279">
        <f t="shared" si="13"/>
        <v>76544</v>
      </c>
      <c r="I57" s="237">
        <f>'КФО 4'!H227</f>
        <v>76544</v>
      </c>
      <c r="J57" s="237">
        <f>'КФО 4'!H233</f>
        <v>0</v>
      </c>
      <c r="K57" s="279">
        <f>'КФО 5'!H161</f>
        <v>0</v>
      </c>
      <c r="L57" s="279">
        <f>'КФО 6'!H121</f>
        <v>0</v>
      </c>
      <c r="M57" s="279">
        <f>КФО2!H145</f>
        <v>0</v>
      </c>
      <c r="N57" s="237"/>
      <c r="P57" s="472"/>
      <c r="Q57" s="473"/>
      <c r="R57" s="474">
        <f t="shared" si="14"/>
        <v>0</v>
      </c>
      <c r="S57" s="475">
        <f t="shared" ref="S57:U73" si="60">V57+Y57</f>
        <v>76544</v>
      </c>
      <c r="T57" s="475">
        <f t="shared" si="60"/>
        <v>76544</v>
      </c>
      <c r="U57" s="475">
        <f t="shared" si="60"/>
        <v>76544</v>
      </c>
      <c r="V57" s="475">
        <f t="shared" si="40"/>
        <v>76544</v>
      </c>
      <c r="W57" s="475">
        <f t="shared" ref="W57:X73" si="61">AG57+AQ57</f>
        <v>76544</v>
      </c>
      <c r="X57" s="475">
        <f t="shared" si="61"/>
        <v>76544</v>
      </c>
      <c r="Y57" s="475">
        <f t="shared" si="42"/>
        <v>0</v>
      </c>
      <c r="Z57" s="475">
        <f t="shared" ref="Z57:AA73" si="62">AJ57+AT57</f>
        <v>0</v>
      </c>
      <c r="AA57" s="475">
        <f t="shared" si="62"/>
        <v>0</v>
      </c>
      <c r="AB57" s="459"/>
      <c r="AC57" s="235">
        <f t="shared" si="45"/>
        <v>76544</v>
      </c>
      <c r="AD57" s="235">
        <f t="shared" si="45"/>
        <v>76544</v>
      </c>
      <c r="AE57" s="235">
        <f t="shared" si="45"/>
        <v>76544</v>
      </c>
      <c r="AF57" s="237">
        <f>'КФО 4'!H227</f>
        <v>76544</v>
      </c>
      <c r="AG57" s="237">
        <f>'КФО 4'!I227</f>
        <v>76544</v>
      </c>
      <c r="AH57" s="237">
        <f>'КФО 4'!J227</f>
        <v>76544</v>
      </c>
      <c r="AI57" s="237"/>
      <c r="AJ57" s="237"/>
      <c r="AK57" s="237"/>
      <c r="AL57" s="459"/>
      <c r="AM57" s="235">
        <f t="shared" si="47"/>
        <v>0</v>
      </c>
      <c r="AN57" s="235">
        <f t="shared" si="47"/>
        <v>0</v>
      </c>
      <c r="AO57" s="235">
        <f t="shared" si="47"/>
        <v>0</v>
      </c>
      <c r="AP57" s="237">
        <f>'КФО 4'!H233</f>
        <v>0</v>
      </c>
      <c r="AQ57" s="237">
        <f>'КФО 4'!I233</f>
        <v>0</v>
      </c>
      <c r="AR57" s="237">
        <f>'КФО 4'!J233</f>
        <v>0</v>
      </c>
      <c r="AS57" s="237"/>
      <c r="AT57" s="237"/>
      <c r="AU57" s="237"/>
    </row>
    <row r="58" spans="1:47" ht="23.45" customHeight="1">
      <c r="A58" s="1097" t="s">
        <v>396</v>
      </c>
      <c r="B58" s="1097"/>
      <c r="C58" s="1097"/>
      <c r="D58" s="1097"/>
      <c r="E58" s="236"/>
      <c r="F58" s="234" t="str">
        <f>'[2]Таблица  2'!D50</f>
        <v>244</v>
      </c>
      <c r="G58" s="235">
        <f t="shared" si="12"/>
        <v>0</v>
      </c>
      <c r="H58" s="279">
        <f t="shared" si="13"/>
        <v>0</v>
      </c>
      <c r="I58" s="237">
        <f>'КФО 4'!H243</f>
        <v>0</v>
      </c>
      <c r="J58" s="237"/>
      <c r="K58" s="279">
        <f>'КФО 5'!H170</f>
        <v>0</v>
      </c>
      <c r="L58" s="279">
        <f>'КФО 6'!H130</f>
        <v>0</v>
      </c>
      <c r="M58" s="279">
        <f>КФО2!H154</f>
        <v>0</v>
      </c>
      <c r="N58" s="237"/>
      <c r="P58" s="472"/>
      <c r="Q58" s="473"/>
      <c r="R58" s="474">
        <f t="shared" si="14"/>
        <v>0</v>
      </c>
      <c r="S58" s="475">
        <f t="shared" si="60"/>
        <v>0</v>
      </c>
      <c r="T58" s="475">
        <f t="shared" si="60"/>
        <v>0</v>
      </c>
      <c r="U58" s="475">
        <f t="shared" si="60"/>
        <v>0</v>
      </c>
      <c r="V58" s="475">
        <f t="shared" si="40"/>
        <v>0</v>
      </c>
      <c r="W58" s="475">
        <f t="shared" si="61"/>
        <v>0</v>
      </c>
      <c r="X58" s="475">
        <f t="shared" si="61"/>
        <v>0</v>
      </c>
      <c r="Y58" s="475">
        <f t="shared" si="42"/>
        <v>0</v>
      </c>
      <c r="Z58" s="475">
        <f t="shared" si="62"/>
        <v>0</v>
      </c>
      <c r="AA58" s="475">
        <f t="shared" si="62"/>
        <v>0</v>
      </c>
      <c r="AB58" s="459"/>
      <c r="AC58" s="235">
        <f t="shared" ref="AC58:AE74" si="63">AF58+AI58</f>
        <v>0</v>
      </c>
      <c r="AD58" s="235">
        <f t="shared" si="63"/>
        <v>0</v>
      </c>
      <c r="AE58" s="235">
        <f t="shared" si="63"/>
        <v>0</v>
      </c>
      <c r="AF58" s="237">
        <f>'КФО 4'!H243</f>
        <v>0</v>
      </c>
      <c r="AG58" s="237">
        <f>'КФО 4'!I243</f>
        <v>0</v>
      </c>
      <c r="AH58" s="237">
        <f>'КФО 4'!J243</f>
        <v>0</v>
      </c>
      <c r="AI58" s="237"/>
      <c r="AJ58" s="237"/>
      <c r="AK58" s="237"/>
      <c r="AL58" s="459"/>
      <c r="AM58" s="235">
        <f t="shared" ref="AM58:AO74" si="64">AP58+AS58</f>
        <v>0</v>
      </c>
      <c r="AN58" s="235">
        <f t="shared" si="64"/>
        <v>0</v>
      </c>
      <c r="AO58" s="235">
        <f t="shared" si="64"/>
        <v>0</v>
      </c>
      <c r="AP58" s="237"/>
      <c r="AQ58" s="237"/>
      <c r="AR58" s="237"/>
      <c r="AS58" s="237"/>
      <c r="AT58" s="237"/>
      <c r="AU58" s="237"/>
    </row>
    <row r="59" spans="1:47" s="229" customFormat="1" ht="23.45" customHeight="1">
      <c r="A59" s="1097" t="s">
        <v>407</v>
      </c>
      <c r="B59" s="1097"/>
      <c r="C59" s="1097"/>
      <c r="D59" s="1097"/>
      <c r="E59" s="236"/>
      <c r="F59" s="234" t="str">
        <f>'[2]Таблица  2'!D51</f>
        <v>244</v>
      </c>
      <c r="G59" s="235">
        <f t="shared" si="12"/>
        <v>82060</v>
      </c>
      <c r="H59" s="279">
        <f t="shared" si="13"/>
        <v>82060</v>
      </c>
      <c r="I59" s="237">
        <f>'КФО 4'!H254+'КФО 4'!H260</f>
        <v>82060</v>
      </c>
      <c r="J59" s="237"/>
      <c r="K59" s="279">
        <f>'КФО 5'!H180</f>
        <v>0</v>
      </c>
      <c r="L59" s="279">
        <f>'КФО 6'!H140</f>
        <v>0</v>
      </c>
      <c r="M59" s="279">
        <f>КФО2!H164</f>
        <v>0</v>
      </c>
      <c r="N59" s="237"/>
      <c r="P59" s="472"/>
      <c r="Q59" s="473"/>
      <c r="R59" s="474">
        <f t="shared" si="14"/>
        <v>0</v>
      </c>
      <c r="S59" s="475">
        <f t="shared" si="60"/>
        <v>82060</v>
      </c>
      <c r="T59" s="475">
        <f t="shared" si="60"/>
        <v>82060</v>
      </c>
      <c r="U59" s="475">
        <f t="shared" si="60"/>
        <v>82060</v>
      </c>
      <c r="V59" s="475">
        <f t="shared" si="40"/>
        <v>82060</v>
      </c>
      <c r="W59" s="475">
        <f t="shared" si="61"/>
        <v>82060</v>
      </c>
      <c r="X59" s="475">
        <f t="shared" si="61"/>
        <v>82060</v>
      </c>
      <c r="Y59" s="475">
        <f t="shared" si="42"/>
        <v>0</v>
      </c>
      <c r="Z59" s="475">
        <f t="shared" si="62"/>
        <v>0</v>
      </c>
      <c r="AA59" s="475">
        <f t="shared" si="62"/>
        <v>0</v>
      </c>
      <c r="AB59" s="459"/>
      <c r="AC59" s="235">
        <f t="shared" si="63"/>
        <v>82060</v>
      </c>
      <c r="AD59" s="235">
        <f t="shared" si="63"/>
        <v>82060</v>
      </c>
      <c r="AE59" s="235">
        <f t="shared" si="63"/>
        <v>82060</v>
      </c>
      <c r="AF59" s="237">
        <f>'КФО 4'!H254</f>
        <v>82060</v>
      </c>
      <c r="AG59" s="237">
        <f>'КФО 4'!I254</f>
        <v>82060</v>
      </c>
      <c r="AH59" s="237">
        <f>'КФО 4'!J254</f>
        <v>82060</v>
      </c>
      <c r="AI59" s="237">
        <f>'КФО 4'!H260</f>
        <v>0</v>
      </c>
      <c r="AJ59" s="237">
        <f>'КФО 4'!I260</f>
        <v>0</v>
      </c>
      <c r="AK59" s="237">
        <f>'КФО 4'!J260</f>
        <v>0</v>
      </c>
      <c r="AL59" s="459"/>
      <c r="AM59" s="235">
        <f t="shared" si="64"/>
        <v>0</v>
      </c>
      <c r="AN59" s="235">
        <f t="shared" si="64"/>
        <v>0</v>
      </c>
      <c r="AO59" s="235">
        <f t="shared" si="64"/>
        <v>0</v>
      </c>
      <c r="AP59" s="237"/>
      <c r="AQ59" s="237"/>
      <c r="AR59" s="237"/>
      <c r="AS59" s="237"/>
      <c r="AT59" s="237"/>
      <c r="AU59" s="237"/>
    </row>
    <row r="60" spans="1:47" ht="21" customHeight="1">
      <c r="A60" s="1097" t="s">
        <v>408</v>
      </c>
      <c r="B60" s="1097"/>
      <c r="C60" s="1097"/>
      <c r="D60" s="1097"/>
      <c r="E60" s="236"/>
      <c r="F60" s="234" t="str">
        <f>'[2]Таблица  2'!D52</f>
        <v>244</v>
      </c>
      <c r="G60" s="235">
        <f t="shared" si="12"/>
        <v>0</v>
      </c>
      <c r="H60" s="279">
        <f t="shared" si="13"/>
        <v>0</v>
      </c>
      <c r="I60" s="237">
        <f>'КФО 4'!H269</f>
        <v>0</v>
      </c>
      <c r="J60" s="237"/>
      <c r="K60" s="279">
        <f>'КФО 5'!H188</f>
        <v>0</v>
      </c>
      <c r="L60" s="279">
        <f>'КФО 6'!H148</f>
        <v>0</v>
      </c>
      <c r="M60" s="279">
        <f>КФО2!H172</f>
        <v>0</v>
      </c>
      <c r="N60" s="237"/>
      <c r="P60" s="472"/>
      <c r="Q60" s="473"/>
      <c r="R60" s="474">
        <f t="shared" si="14"/>
        <v>0</v>
      </c>
      <c r="S60" s="475">
        <f t="shared" si="60"/>
        <v>0</v>
      </c>
      <c r="T60" s="475">
        <f t="shared" si="60"/>
        <v>0</v>
      </c>
      <c r="U60" s="475">
        <f t="shared" si="60"/>
        <v>0</v>
      </c>
      <c r="V60" s="475">
        <f t="shared" si="40"/>
        <v>0</v>
      </c>
      <c r="W60" s="475">
        <f t="shared" si="61"/>
        <v>0</v>
      </c>
      <c r="X60" s="475">
        <f t="shared" si="61"/>
        <v>0</v>
      </c>
      <c r="Y60" s="475">
        <f t="shared" si="42"/>
        <v>0</v>
      </c>
      <c r="Z60" s="475">
        <f t="shared" si="62"/>
        <v>0</v>
      </c>
      <c r="AA60" s="475">
        <f t="shared" si="62"/>
        <v>0</v>
      </c>
      <c r="AB60" s="459"/>
      <c r="AC60" s="235">
        <f t="shared" si="63"/>
        <v>0</v>
      </c>
      <c r="AD60" s="235">
        <f t="shared" si="63"/>
        <v>0</v>
      </c>
      <c r="AE60" s="235">
        <f t="shared" si="63"/>
        <v>0</v>
      </c>
      <c r="AF60" s="237">
        <f>'КФО 4'!H269</f>
        <v>0</v>
      </c>
      <c r="AG60" s="237">
        <f>'КФО 4'!I269</f>
        <v>0</v>
      </c>
      <c r="AH60" s="237">
        <f>'КФО 4'!J269</f>
        <v>0</v>
      </c>
      <c r="AI60" s="237"/>
      <c r="AJ60" s="237"/>
      <c r="AK60" s="237"/>
      <c r="AL60" s="459"/>
      <c r="AM60" s="235">
        <f t="shared" si="64"/>
        <v>0</v>
      </c>
      <c r="AN60" s="235">
        <f t="shared" si="64"/>
        <v>0</v>
      </c>
      <c r="AO60" s="235">
        <f t="shared" si="64"/>
        <v>0</v>
      </c>
      <c r="AP60" s="237"/>
      <c r="AQ60" s="237"/>
      <c r="AR60" s="237"/>
      <c r="AS60" s="237"/>
      <c r="AT60" s="237"/>
      <c r="AU60" s="237"/>
    </row>
    <row r="61" spans="1:47" ht="21" customHeight="1">
      <c r="A61" s="1097" t="s">
        <v>402</v>
      </c>
      <c r="B61" s="1097"/>
      <c r="C61" s="1097"/>
      <c r="D61" s="1097"/>
      <c r="E61" s="236"/>
      <c r="F61" s="234" t="str">
        <f>'[2]Таблица  2'!D53</f>
        <v>244</v>
      </c>
      <c r="G61" s="235">
        <f t="shared" si="12"/>
        <v>668271</v>
      </c>
      <c r="H61" s="279">
        <f t="shared" si="13"/>
        <v>629589</v>
      </c>
      <c r="I61" s="237">
        <f>'КФО 4'!H337+'КФО 4'!H354</f>
        <v>599589</v>
      </c>
      <c r="J61" s="237">
        <f>'КФО 4'!H366+'КФО 4'!H379</f>
        <v>30000</v>
      </c>
      <c r="K61" s="279">
        <f>'КФО 5'!H247</f>
        <v>28682</v>
      </c>
      <c r="L61" s="279">
        <f>'КФО 6'!H164</f>
        <v>0</v>
      </c>
      <c r="M61" s="279">
        <f>КФО2!H221</f>
        <v>10000</v>
      </c>
      <c r="N61" s="237"/>
      <c r="P61" s="472"/>
      <c r="Q61" s="473"/>
      <c r="R61" s="474">
        <f t="shared" si="14"/>
        <v>0</v>
      </c>
      <c r="S61" s="475">
        <f t="shared" si="60"/>
        <v>629589</v>
      </c>
      <c r="T61" s="475">
        <f t="shared" si="60"/>
        <v>629589</v>
      </c>
      <c r="U61" s="475">
        <f t="shared" si="60"/>
        <v>629589</v>
      </c>
      <c r="V61" s="475">
        <f t="shared" si="40"/>
        <v>629589</v>
      </c>
      <c r="W61" s="475">
        <f t="shared" si="61"/>
        <v>629589</v>
      </c>
      <c r="X61" s="475">
        <f t="shared" si="61"/>
        <v>629589</v>
      </c>
      <c r="Y61" s="475">
        <f t="shared" si="42"/>
        <v>0</v>
      </c>
      <c r="Z61" s="475">
        <f t="shared" si="62"/>
        <v>0</v>
      </c>
      <c r="AA61" s="475">
        <f t="shared" si="62"/>
        <v>0</v>
      </c>
      <c r="AB61" s="459"/>
      <c r="AC61" s="235">
        <f t="shared" si="63"/>
        <v>599589</v>
      </c>
      <c r="AD61" s="235">
        <f t="shared" si="63"/>
        <v>599589</v>
      </c>
      <c r="AE61" s="235">
        <f t="shared" si="63"/>
        <v>599589</v>
      </c>
      <c r="AF61" s="237">
        <f>'КФО 4'!H337</f>
        <v>599589</v>
      </c>
      <c r="AG61" s="237">
        <f>'КФО 4'!I337</f>
        <v>599589</v>
      </c>
      <c r="AH61" s="237">
        <f>'КФО 4'!J337</f>
        <v>599589</v>
      </c>
      <c r="AI61" s="237">
        <f>'КФО 4'!H354</f>
        <v>0</v>
      </c>
      <c r="AJ61" s="237">
        <f>'КФО 4'!I354</f>
        <v>0</v>
      </c>
      <c r="AK61" s="237">
        <f>'КФО 4'!J354</f>
        <v>0</v>
      </c>
      <c r="AL61" s="459"/>
      <c r="AM61" s="235">
        <f t="shared" si="64"/>
        <v>30000</v>
      </c>
      <c r="AN61" s="235">
        <f t="shared" si="64"/>
        <v>30000</v>
      </c>
      <c r="AO61" s="235">
        <f t="shared" si="64"/>
        <v>30000</v>
      </c>
      <c r="AP61" s="237">
        <f>'КФО 4'!H366</f>
        <v>30000</v>
      </c>
      <c r="AQ61" s="237">
        <f>'КФО 4'!I366</f>
        <v>30000</v>
      </c>
      <c r="AR61" s="237">
        <f>'КФО 4'!J366</f>
        <v>30000</v>
      </c>
      <c r="AS61" s="237">
        <f>'КФО 4'!H379</f>
        <v>0</v>
      </c>
      <c r="AT61" s="237">
        <f>'КФО 4'!I379</f>
        <v>0</v>
      </c>
      <c r="AU61" s="237">
        <f>'КФО 4'!J379</f>
        <v>0</v>
      </c>
    </row>
    <row r="62" spans="1:47" s="229" customFormat="1" ht="23.45" customHeight="1">
      <c r="A62" s="1097" t="s">
        <v>403</v>
      </c>
      <c r="B62" s="1097"/>
      <c r="C62" s="1097"/>
      <c r="D62" s="1097"/>
      <c r="E62" s="236"/>
      <c r="F62" s="234" t="str">
        <f>'[2]Таблица  2'!D54</f>
        <v>244</v>
      </c>
      <c r="G62" s="235">
        <f t="shared" si="12"/>
        <v>6522192</v>
      </c>
      <c r="H62" s="279">
        <f t="shared" si="13"/>
        <v>2979572</v>
      </c>
      <c r="I62" s="237">
        <f>'КФО 4'!H406+'КФО 4'!H422</f>
        <v>2929572</v>
      </c>
      <c r="J62" s="237">
        <f>'КФО 4'!H430+'КФО 4'!H438</f>
        <v>50000</v>
      </c>
      <c r="K62" s="279">
        <f>'КФО 5'!H283</f>
        <v>3521620</v>
      </c>
      <c r="L62" s="279">
        <f>'КФО 6'!H183</f>
        <v>0</v>
      </c>
      <c r="M62" s="279">
        <f>КФО2!H241</f>
        <v>21000</v>
      </c>
      <c r="N62" s="237"/>
      <c r="P62" s="472"/>
      <c r="Q62" s="473"/>
      <c r="R62" s="474">
        <f t="shared" si="14"/>
        <v>0</v>
      </c>
      <c r="S62" s="475">
        <f t="shared" si="60"/>
        <v>2979572</v>
      </c>
      <c r="T62" s="475">
        <f t="shared" si="60"/>
        <v>2979572</v>
      </c>
      <c r="U62" s="475">
        <f t="shared" si="60"/>
        <v>2979572</v>
      </c>
      <c r="V62" s="475">
        <f t="shared" si="40"/>
        <v>2979572</v>
      </c>
      <c r="W62" s="475">
        <f t="shared" si="61"/>
        <v>2979572</v>
      </c>
      <c r="X62" s="475">
        <f t="shared" si="61"/>
        <v>2979572</v>
      </c>
      <c r="Y62" s="475">
        <f t="shared" si="42"/>
        <v>0</v>
      </c>
      <c r="Z62" s="475">
        <f t="shared" si="62"/>
        <v>0</v>
      </c>
      <c r="AA62" s="475">
        <f t="shared" si="62"/>
        <v>0</v>
      </c>
      <c r="AB62" s="459"/>
      <c r="AC62" s="235">
        <f t="shared" si="63"/>
        <v>2929572</v>
      </c>
      <c r="AD62" s="235">
        <f t="shared" si="63"/>
        <v>2929572</v>
      </c>
      <c r="AE62" s="235">
        <f t="shared" si="63"/>
        <v>2929572</v>
      </c>
      <c r="AF62" s="237">
        <f>'КФО 4'!H406</f>
        <v>2929572</v>
      </c>
      <c r="AG62" s="237">
        <f>'КФО 4'!I406</f>
        <v>2929572</v>
      </c>
      <c r="AH62" s="237">
        <f>'КФО 4'!J406</f>
        <v>2929572</v>
      </c>
      <c r="AI62" s="237">
        <f>'КФО 4'!H422</f>
        <v>0</v>
      </c>
      <c r="AJ62" s="237">
        <f>'КФО 4'!I422</f>
        <v>0</v>
      </c>
      <c r="AK62" s="237">
        <f>'КФО 4'!J422</f>
        <v>0</v>
      </c>
      <c r="AL62" s="459"/>
      <c r="AM62" s="235">
        <f t="shared" si="64"/>
        <v>50000</v>
      </c>
      <c r="AN62" s="235">
        <f t="shared" si="64"/>
        <v>50000</v>
      </c>
      <c r="AO62" s="235">
        <f t="shared" si="64"/>
        <v>50000</v>
      </c>
      <c r="AP62" s="237">
        <f>'КФО 4'!H430</f>
        <v>50000</v>
      </c>
      <c r="AQ62" s="237">
        <f>'КФО 4'!I430</f>
        <v>50000</v>
      </c>
      <c r="AR62" s="237">
        <f>'КФО 4'!J430</f>
        <v>50000</v>
      </c>
      <c r="AS62" s="237">
        <f>'КФО 4'!H438</f>
        <v>0</v>
      </c>
      <c r="AT62" s="237">
        <f>'КФО 4'!I438</f>
        <v>0</v>
      </c>
      <c r="AU62" s="237">
        <f>'КФО 4'!J438</f>
        <v>0</v>
      </c>
    </row>
    <row r="63" spans="1:47" s="229" customFormat="1" ht="23.45" customHeight="1">
      <c r="A63" s="1097" t="s">
        <v>856</v>
      </c>
      <c r="B63" s="1097"/>
      <c r="C63" s="1097"/>
      <c r="D63" s="1097"/>
      <c r="E63" s="236"/>
      <c r="F63" s="234" t="s">
        <v>328</v>
      </c>
      <c r="G63" s="235"/>
      <c r="H63" s="279"/>
      <c r="I63" s="237"/>
      <c r="J63" s="237"/>
      <c r="K63" s="279"/>
      <c r="L63" s="279"/>
      <c r="M63" s="279"/>
      <c r="N63" s="237"/>
      <c r="P63" s="472"/>
      <c r="Q63" s="473"/>
      <c r="R63" s="474"/>
      <c r="S63" s="475"/>
      <c r="T63" s="475"/>
      <c r="U63" s="475"/>
      <c r="V63" s="475"/>
      <c r="W63" s="475"/>
      <c r="X63" s="475"/>
      <c r="Y63" s="475"/>
      <c r="Z63" s="475"/>
      <c r="AA63" s="475"/>
      <c r="AB63" s="459"/>
      <c r="AC63" s="235"/>
      <c r="AD63" s="235"/>
      <c r="AE63" s="235"/>
      <c r="AF63" s="237"/>
      <c r="AG63" s="237"/>
      <c r="AH63" s="237"/>
      <c r="AI63" s="237"/>
      <c r="AJ63" s="237"/>
      <c r="AK63" s="237"/>
      <c r="AL63" s="459"/>
      <c r="AM63" s="235">
        <f t="shared" ref="AM63" si="65">AP63+AS63</f>
        <v>0</v>
      </c>
      <c r="AN63" s="235">
        <f t="shared" ref="AN63" si="66">AQ63+AT63</f>
        <v>0</v>
      </c>
      <c r="AO63" s="235">
        <f t="shared" ref="AO63" si="67">AR63+AU63</f>
        <v>0</v>
      </c>
      <c r="AP63" s="237"/>
      <c r="AQ63" s="237"/>
      <c r="AR63" s="237"/>
      <c r="AS63" s="237"/>
      <c r="AT63" s="237"/>
      <c r="AU63" s="237"/>
    </row>
    <row r="64" spans="1:47" ht="21" customHeight="1">
      <c r="A64" s="1097" t="s">
        <v>409</v>
      </c>
      <c r="B64" s="1097"/>
      <c r="C64" s="1097"/>
      <c r="D64" s="1097"/>
      <c r="E64" s="236"/>
      <c r="F64" s="234" t="str">
        <f>'[2]Таблица  2'!D55</f>
        <v>244</v>
      </c>
      <c r="G64" s="235">
        <f t="shared" si="12"/>
        <v>0</v>
      </c>
      <c r="H64" s="279">
        <f t="shared" si="13"/>
        <v>0</v>
      </c>
      <c r="I64" s="237">
        <f>'КФО 4'!H465</f>
        <v>0</v>
      </c>
      <c r="J64" s="237"/>
      <c r="K64" s="279">
        <f>'КФО 5'!H296</f>
        <v>0</v>
      </c>
      <c r="L64" s="279">
        <f>'КФО 6'!H196</f>
        <v>0</v>
      </c>
      <c r="M64" s="279">
        <f>КФО2!H253</f>
        <v>0</v>
      </c>
      <c r="N64" s="237"/>
      <c r="P64" s="472"/>
      <c r="Q64" s="473"/>
      <c r="R64" s="474">
        <f t="shared" si="14"/>
        <v>0</v>
      </c>
      <c r="S64" s="475">
        <f t="shared" si="60"/>
        <v>0</v>
      </c>
      <c r="T64" s="475">
        <f t="shared" si="60"/>
        <v>0</v>
      </c>
      <c r="U64" s="475">
        <f t="shared" si="60"/>
        <v>0</v>
      </c>
      <c r="V64" s="475">
        <f t="shared" si="40"/>
        <v>0</v>
      </c>
      <c r="W64" s="475">
        <f t="shared" si="61"/>
        <v>0</v>
      </c>
      <c r="X64" s="475">
        <f t="shared" si="61"/>
        <v>0</v>
      </c>
      <c r="Y64" s="475">
        <f t="shared" si="42"/>
        <v>0</v>
      </c>
      <c r="Z64" s="475">
        <f t="shared" si="62"/>
        <v>0</v>
      </c>
      <c r="AA64" s="475">
        <f t="shared" si="62"/>
        <v>0</v>
      </c>
      <c r="AB64" s="459"/>
      <c r="AC64" s="235">
        <f t="shared" si="63"/>
        <v>0</v>
      </c>
      <c r="AD64" s="235">
        <f t="shared" si="63"/>
        <v>0</v>
      </c>
      <c r="AE64" s="235">
        <f t="shared" si="63"/>
        <v>0</v>
      </c>
      <c r="AF64" s="237">
        <f>'КФО 4'!H465</f>
        <v>0</v>
      </c>
      <c r="AG64" s="237">
        <f>'КФО 4'!I465</f>
        <v>0</v>
      </c>
      <c r="AH64" s="237">
        <f>'КФО 4'!J465</f>
        <v>0</v>
      </c>
      <c r="AI64" s="237"/>
      <c r="AJ64" s="237"/>
      <c r="AK64" s="237"/>
      <c r="AL64" s="459"/>
      <c r="AM64" s="235">
        <f t="shared" si="64"/>
        <v>0</v>
      </c>
      <c r="AN64" s="235">
        <f t="shared" si="64"/>
        <v>0</v>
      </c>
      <c r="AO64" s="235">
        <f t="shared" si="64"/>
        <v>0</v>
      </c>
      <c r="AP64" s="237"/>
      <c r="AQ64" s="237"/>
      <c r="AR64" s="237"/>
      <c r="AS64" s="237"/>
      <c r="AT64" s="237"/>
      <c r="AU64" s="237"/>
    </row>
    <row r="65" spans="1:47" ht="21" customHeight="1">
      <c r="A65" s="1097" t="s">
        <v>405</v>
      </c>
      <c r="B65" s="1097"/>
      <c r="C65" s="1097"/>
      <c r="D65" s="1097"/>
      <c r="E65" s="236"/>
      <c r="F65" s="234" t="str">
        <f>'[2]Таблица  2'!D56</f>
        <v>244</v>
      </c>
      <c r="G65" s="235">
        <f t="shared" si="12"/>
        <v>1206419</v>
      </c>
      <c r="H65" s="279">
        <f t="shared" si="13"/>
        <v>1174419</v>
      </c>
      <c r="I65" s="237">
        <f>'КФО 4'!H499+'КФО 4'!H521</f>
        <v>0</v>
      </c>
      <c r="J65" s="237">
        <f>'КФО 4'!H583+'КФО 4'!H633</f>
        <v>1174419</v>
      </c>
      <c r="K65" s="279">
        <f>'КФО 5'!H344</f>
        <v>12000</v>
      </c>
      <c r="L65" s="279">
        <f>'КФО 6'!H217</f>
        <v>0</v>
      </c>
      <c r="M65" s="279">
        <f>КФО2!H288</f>
        <v>20000</v>
      </c>
      <c r="N65" s="237"/>
      <c r="P65" s="472"/>
      <c r="Q65" s="473"/>
      <c r="R65" s="474">
        <f t="shared" si="14"/>
        <v>0</v>
      </c>
      <c r="S65" s="475">
        <f t="shared" si="60"/>
        <v>1174419</v>
      </c>
      <c r="T65" s="475">
        <f t="shared" si="60"/>
        <v>1174419</v>
      </c>
      <c r="U65" s="475">
        <f t="shared" si="60"/>
        <v>1174419</v>
      </c>
      <c r="V65" s="475">
        <f t="shared" si="40"/>
        <v>1174419</v>
      </c>
      <c r="W65" s="475">
        <f t="shared" si="61"/>
        <v>1174419</v>
      </c>
      <c r="X65" s="475">
        <f t="shared" si="61"/>
        <v>1174419</v>
      </c>
      <c r="Y65" s="475">
        <f t="shared" si="42"/>
        <v>0</v>
      </c>
      <c r="Z65" s="475">
        <f t="shared" si="62"/>
        <v>0</v>
      </c>
      <c r="AA65" s="475">
        <f t="shared" si="62"/>
        <v>0</v>
      </c>
      <c r="AB65" s="459"/>
      <c r="AC65" s="235">
        <f t="shared" si="63"/>
        <v>0</v>
      </c>
      <c r="AD65" s="235">
        <f t="shared" si="63"/>
        <v>0</v>
      </c>
      <c r="AE65" s="235">
        <f t="shared" si="63"/>
        <v>0</v>
      </c>
      <c r="AF65" s="237">
        <f>'КФО 4'!H499</f>
        <v>0</v>
      </c>
      <c r="AG65" s="237">
        <f>'КФО 4'!I499</f>
        <v>0</v>
      </c>
      <c r="AH65" s="237">
        <f>'КФО 4'!J499</f>
        <v>0</v>
      </c>
      <c r="AI65" s="237">
        <f>'КФО 4'!H521</f>
        <v>0</v>
      </c>
      <c r="AJ65" s="237">
        <f>'КФО 4'!I521</f>
        <v>0</v>
      </c>
      <c r="AK65" s="237">
        <f>'КФО 4'!J521</f>
        <v>0</v>
      </c>
      <c r="AL65" s="459"/>
      <c r="AM65" s="235">
        <f t="shared" si="64"/>
        <v>1174419</v>
      </c>
      <c r="AN65" s="235">
        <f t="shared" si="64"/>
        <v>1174419</v>
      </c>
      <c r="AO65" s="235">
        <f t="shared" si="64"/>
        <v>1174419</v>
      </c>
      <c r="AP65" s="237">
        <f>'КФО 4'!H583</f>
        <v>1174419</v>
      </c>
      <c r="AQ65" s="237">
        <f>'КФО 4'!I583</f>
        <v>1174419</v>
      </c>
      <c r="AR65" s="237">
        <f>'КФО 4'!J583</f>
        <v>1174419</v>
      </c>
      <c r="AS65" s="237">
        <f>'КФО 4'!H633</f>
        <v>0</v>
      </c>
      <c r="AT65" s="237">
        <f>'КФО 4'!I633</f>
        <v>0</v>
      </c>
      <c r="AU65" s="237">
        <f>'КФО 4'!J633</f>
        <v>0</v>
      </c>
    </row>
    <row r="66" spans="1:47" ht="21" customHeight="1">
      <c r="A66" s="1097" t="s">
        <v>410</v>
      </c>
      <c r="B66" s="1097"/>
      <c r="C66" s="1097"/>
      <c r="D66" s="1097"/>
      <c r="E66" s="236"/>
      <c r="F66" s="234" t="str">
        <f>'[2]Таблица  2'!D57</f>
        <v>244</v>
      </c>
      <c r="G66" s="235">
        <f t="shared" si="12"/>
        <v>882436</v>
      </c>
      <c r="H66" s="279">
        <f t="shared" si="13"/>
        <v>802136</v>
      </c>
      <c r="I66" s="237">
        <f>'КФО 4'!H735+'КФО 4'!H815</f>
        <v>743886</v>
      </c>
      <c r="J66" s="237">
        <f>'КФО 4'!H890+'КФО 4'!H985</f>
        <v>58250</v>
      </c>
      <c r="K66" s="279">
        <f>'КФО 5'!H430</f>
        <v>46400</v>
      </c>
      <c r="L66" s="279">
        <f>'КФО 6'!H245</f>
        <v>0</v>
      </c>
      <c r="M66" s="279">
        <f>КФО2!H395</f>
        <v>33900</v>
      </c>
      <c r="N66" s="237"/>
      <c r="P66" s="472"/>
      <c r="Q66" s="473"/>
      <c r="R66" s="474">
        <f t="shared" si="14"/>
        <v>0</v>
      </c>
      <c r="S66" s="475">
        <f t="shared" si="60"/>
        <v>802136</v>
      </c>
      <c r="T66" s="475">
        <f t="shared" si="60"/>
        <v>802136</v>
      </c>
      <c r="U66" s="475">
        <f t="shared" si="60"/>
        <v>802136</v>
      </c>
      <c r="V66" s="475">
        <f t="shared" si="40"/>
        <v>802136</v>
      </c>
      <c r="W66" s="475">
        <f t="shared" si="61"/>
        <v>802136</v>
      </c>
      <c r="X66" s="475">
        <f t="shared" si="61"/>
        <v>802136</v>
      </c>
      <c r="Y66" s="475">
        <f t="shared" si="42"/>
        <v>0</v>
      </c>
      <c r="Z66" s="475">
        <f t="shared" si="62"/>
        <v>0</v>
      </c>
      <c r="AA66" s="475">
        <f t="shared" si="62"/>
        <v>0</v>
      </c>
      <c r="AB66" s="459"/>
      <c r="AC66" s="235">
        <f t="shared" si="63"/>
        <v>743886</v>
      </c>
      <c r="AD66" s="235">
        <f t="shared" si="63"/>
        <v>743886</v>
      </c>
      <c r="AE66" s="235">
        <f t="shared" si="63"/>
        <v>743886</v>
      </c>
      <c r="AF66" s="237">
        <f>'КФО 4'!H735</f>
        <v>743886</v>
      </c>
      <c r="AG66" s="237">
        <f>'КФО 4'!I735</f>
        <v>743886</v>
      </c>
      <c r="AH66" s="237">
        <f>'КФО 4'!J735</f>
        <v>743886</v>
      </c>
      <c r="AI66" s="237">
        <f>'КФО 4'!H815</f>
        <v>0</v>
      </c>
      <c r="AJ66" s="237">
        <f>'КФО 4'!I815</f>
        <v>0</v>
      </c>
      <c r="AK66" s="237">
        <f>'КФО 4'!J815</f>
        <v>0</v>
      </c>
      <c r="AL66" s="459"/>
      <c r="AM66" s="235">
        <f t="shared" si="64"/>
        <v>58250</v>
      </c>
      <c r="AN66" s="235">
        <f t="shared" si="64"/>
        <v>58250</v>
      </c>
      <c r="AO66" s="235">
        <f t="shared" si="64"/>
        <v>58250</v>
      </c>
      <c r="AP66" s="237">
        <f>'КФО 4'!H890</f>
        <v>58250</v>
      </c>
      <c r="AQ66" s="237">
        <f>'КФО 4'!I890</f>
        <v>58250</v>
      </c>
      <c r="AR66" s="237">
        <f>'КФО 4'!J890</f>
        <v>58250</v>
      </c>
      <c r="AS66" s="237">
        <f>'КФО 4'!H985</f>
        <v>0</v>
      </c>
      <c r="AT66" s="237">
        <f>'КФО 4'!I985</f>
        <v>0</v>
      </c>
      <c r="AU66" s="237">
        <f>'КФО 4'!J985</f>
        <v>0</v>
      </c>
    </row>
    <row r="67" spans="1:47" ht="21" customHeight="1">
      <c r="A67" s="1126" t="s">
        <v>525</v>
      </c>
      <c r="B67" s="1127"/>
      <c r="C67" s="1127"/>
      <c r="D67" s="1128"/>
      <c r="E67" s="247"/>
      <c r="F67" s="234" t="s">
        <v>484</v>
      </c>
      <c r="G67" s="235">
        <f t="shared" si="12"/>
        <v>1438083</v>
      </c>
      <c r="H67" s="250">
        <f t="shared" si="13"/>
        <v>1438083</v>
      </c>
      <c r="I67" s="248">
        <f>I68</f>
        <v>1438083</v>
      </c>
      <c r="J67" s="248">
        <f>J68</f>
        <v>0</v>
      </c>
      <c r="K67" s="248">
        <f>K68</f>
        <v>0</v>
      </c>
      <c r="L67" s="248">
        <f>L68</f>
        <v>0</v>
      </c>
      <c r="M67" s="248">
        <f>M68</f>
        <v>0</v>
      </c>
      <c r="N67" s="248"/>
      <c r="P67" s="472"/>
      <c r="Q67" s="473"/>
      <c r="R67" s="474">
        <f t="shared" si="14"/>
        <v>0</v>
      </c>
      <c r="S67" s="475">
        <f t="shared" si="60"/>
        <v>1438083</v>
      </c>
      <c r="T67" s="475">
        <f t="shared" si="60"/>
        <v>1438083</v>
      </c>
      <c r="U67" s="475">
        <f t="shared" si="60"/>
        <v>1438083</v>
      </c>
      <c r="V67" s="475">
        <f t="shared" si="40"/>
        <v>1438083</v>
      </c>
      <c r="W67" s="475">
        <f t="shared" si="61"/>
        <v>1438083</v>
      </c>
      <c r="X67" s="475">
        <f t="shared" si="61"/>
        <v>1438083</v>
      </c>
      <c r="Y67" s="475">
        <f t="shared" si="42"/>
        <v>0</v>
      </c>
      <c r="Z67" s="475">
        <f t="shared" si="62"/>
        <v>0</v>
      </c>
      <c r="AA67" s="475">
        <f t="shared" si="62"/>
        <v>0</v>
      </c>
      <c r="AB67" s="459"/>
      <c r="AC67" s="235">
        <f t="shared" si="63"/>
        <v>1438083</v>
      </c>
      <c r="AD67" s="235">
        <f t="shared" si="63"/>
        <v>1438083</v>
      </c>
      <c r="AE67" s="235">
        <f t="shared" si="63"/>
        <v>1438083</v>
      </c>
      <c r="AF67" s="248">
        <f t="shared" ref="AF67:AK67" si="68">AF68</f>
        <v>1438083</v>
      </c>
      <c r="AG67" s="248">
        <f t="shared" si="68"/>
        <v>1438083</v>
      </c>
      <c r="AH67" s="248">
        <f t="shared" si="68"/>
        <v>1438083</v>
      </c>
      <c r="AI67" s="248">
        <f t="shared" si="68"/>
        <v>0</v>
      </c>
      <c r="AJ67" s="248">
        <f t="shared" si="68"/>
        <v>0</v>
      </c>
      <c r="AK67" s="248">
        <f t="shared" si="68"/>
        <v>0</v>
      </c>
      <c r="AL67" s="459"/>
      <c r="AM67" s="235">
        <f t="shared" si="64"/>
        <v>0</v>
      </c>
      <c r="AN67" s="235">
        <f t="shared" si="64"/>
        <v>0</v>
      </c>
      <c r="AO67" s="235">
        <f t="shared" si="64"/>
        <v>0</v>
      </c>
      <c r="AP67" s="248">
        <f t="shared" ref="AP67:AU67" si="69">AP68</f>
        <v>0</v>
      </c>
      <c r="AQ67" s="248">
        <f t="shared" si="69"/>
        <v>0</v>
      </c>
      <c r="AR67" s="248">
        <f t="shared" si="69"/>
        <v>0</v>
      </c>
      <c r="AS67" s="248">
        <f t="shared" si="69"/>
        <v>0</v>
      </c>
      <c r="AT67" s="248">
        <f t="shared" si="69"/>
        <v>0</v>
      </c>
      <c r="AU67" s="248">
        <f t="shared" si="69"/>
        <v>0</v>
      </c>
    </row>
    <row r="68" spans="1:47" s="229" customFormat="1" ht="23.45" customHeight="1">
      <c r="A68" s="1122" t="s">
        <v>407</v>
      </c>
      <c r="B68" s="1122"/>
      <c r="C68" s="1122"/>
      <c r="D68" s="1122"/>
      <c r="E68" s="427"/>
      <c r="F68" s="428" t="s">
        <v>484</v>
      </c>
      <c r="G68" s="437">
        <f t="shared" si="12"/>
        <v>1438083</v>
      </c>
      <c r="H68" s="432">
        <f>J68+I68</f>
        <v>1438083</v>
      </c>
      <c r="I68" s="436">
        <f>'КФО 4'!H202</f>
        <v>1438083</v>
      </c>
      <c r="J68" s="436"/>
      <c r="K68" s="432"/>
      <c r="L68" s="432"/>
      <c r="M68" s="432">
        <f>КФО2!H123</f>
        <v>0</v>
      </c>
      <c r="N68" s="432"/>
      <c r="P68" s="472"/>
      <c r="Q68" s="473"/>
      <c r="R68" s="474">
        <f t="shared" si="14"/>
        <v>0</v>
      </c>
      <c r="S68" s="475">
        <f t="shared" si="60"/>
        <v>1438083</v>
      </c>
      <c r="T68" s="475">
        <f t="shared" si="60"/>
        <v>1438083</v>
      </c>
      <c r="U68" s="475">
        <f t="shared" si="60"/>
        <v>1438083</v>
      </c>
      <c r="V68" s="475">
        <f t="shared" si="40"/>
        <v>1438083</v>
      </c>
      <c r="W68" s="475">
        <f t="shared" si="61"/>
        <v>1438083</v>
      </c>
      <c r="X68" s="475">
        <f t="shared" si="61"/>
        <v>1438083</v>
      </c>
      <c r="Y68" s="475">
        <f t="shared" si="42"/>
        <v>0</v>
      </c>
      <c r="Z68" s="475">
        <f t="shared" si="62"/>
        <v>0</v>
      </c>
      <c r="AA68" s="475">
        <f t="shared" si="62"/>
        <v>0</v>
      </c>
      <c r="AB68" s="459"/>
      <c r="AC68" s="235">
        <f t="shared" si="63"/>
        <v>1438083</v>
      </c>
      <c r="AD68" s="235">
        <f t="shared" si="63"/>
        <v>1438083</v>
      </c>
      <c r="AE68" s="235">
        <f t="shared" si="63"/>
        <v>1438083</v>
      </c>
      <c r="AF68" s="436">
        <f>'КФО 4'!H195</f>
        <v>1438083</v>
      </c>
      <c r="AG68" s="436">
        <f>'КФО 4'!I195</f>
        <v>1438083</v>
      </c>
      <c r="AH68" s="436">
        <f>'КФО 4'!J195</f>
        <v>1438083</v>
      </c>
      <c r="AI68" s="436">
        <f>'КФО 4'!H201</f>
        <v>0</v>
      </c>
      <c r="AJ68" s="436">
        <f>'КФО 4'!I201</f>
        <v>0</v>
      </c>
      <c r="AK68" s="436">
        <f>'КФО 4'!J201</f>
        <v>0</v>
      </c>
      <c r="AL68" s="459"/>
      <c r="AM68" s="235">
        <f t="shared" si="64"/>
        <v>0</v>
      </c>
      <c r="AN68" s="235">
        <f t="shared" si="64"/>
        <v>0</v>
      </c>
      <c r="AO68" s="235">
        <f t="shared" si="64"/>
        <v>0</v>
      </c>
      <c r="AP68" s="436"/>
      <c r="AQ68" s="436"/>
      <c r="AR68" s="436"/>
      <c r="AS68" s="436"/>
      <c r="AT68" s="436"/>
      <c r="AU68" s="436"/>
    </row>
    <row r="69" spans="1:47" s="433" customFormat="1" ht="31.5" customHeight="1">
      <c r="A69" s="1123" t="s">
        <v>524</v>
      </c>
      <c r="B69" s="1124"/>
      <c r="C69" s="1124"/>
      <c r="D69" s="1125"/>
      <c r="E69" s="431"/>
      <c r="F69" s="428"/>
      <c r="G69" s="429">
        <f>H69+K69+L69+M69</f>
        <v>1520143</v>
      </c>
      <c r="H69" s="430">
        <f>J69+I69</f>
        <v>1520143</v>
      </c>
      <c r="I69" s="430">
        <f>I68+I59</f>
        <v>1520143</v>
      </c>
      <c r="J69" s="430">
        <f>J68+J59</f>
        <v>0</v>
      </c>
      <c r="K69" s="430">
        <f>K68+K59</f>
        <v>0</v>
      </c>
      <c r="L69" s="430">
        <f>L68+L59</f>
        <v>0</v>
      </c>
      <c r="M69" s="430">
        <f>M68+M59</f>
        <v>0</v>
      </c>
      <c r="N69" s="430"/>
      <c r="P69" s="472"/>
      <c r="Q69" s="473"/>
      <c r="R69" s="474">
        <f t="shared" si="14"/>
        <v>0</v>
      </c>
      <c r="S69" s="475">
        <f t="shared" si="60"/>
        <v>1520143</v>
      </c>
      <c r="T69" s="475">
        <f t="shared" si="60"/>
        <v>1520143</v>
      </c>
      <c r="U69" s="475">
        <f t="shared" si="60"/>
        <v>1520143</v>
      </c>
      <c r="V69" s="475">
        <f t="shared" si="40"/>
        <v>1520143</v>
      </c>
      <c r="W69" s="475">
        <f t="shared" si="61"/>
        <v>1520143</v>
      </c>
      <c r="X69" s="475">
        <f t="shared" si="61"/>
        <v>1520143</v>
      </c>
      <c r="Y69" s="475">
        <f t="shared" si="42"/>
        <v>0</v>
      </c>
      <c r="Z69" s="475">
        <f t="shared" si="62"/>
        <v>0</v>
      </c>
      <c r="AA69" s="475">
        <f t="shared" si="62"/>
        <v>0</v>
      </c>
      <c r="AB69" s="459"/>
      <c r="AC69" s="235">
        <f t="shared" si="63"/>
        <v>1520143</v>
      </c>
      <c r="AD69" s="235">
        <f t="shared" si="63"/>
        <v>1520143</v>
      </c>
      <c r="AE69" s="235">
        <f t="shared" si="63"/>
        <v>1520143</v>
      </c>
      <c r="AF69" s="430">
        <f t="shared" ref="AF69:AK69" si="70">AF68+AF59</f>
        <v>1520143</v>
      </c>
      <c r="AG69" s="430">
        <f t="shared" si="70"/>
        <v>1520143</v>
      </c>
      <c r="AH69" s="430">
        <f t="shared" si="70"/>
        <v>1520143</v>
      </c>
      <c r="AI69" s="430">
        <f t="shared" si="70"/>
        <v>0</v>
      </c>
      <c r="AJ69" s="430">
        <f t="shared" si="70"/>
        <v>0</v>
      </c>
      <c r="AK69" s="430">
        <f t="shared" si="70"/>
        <v>0</v>
      </c>
      <c r="AL69" s="459"/>
      <c r="AM69" s="235">
        <f t="shared" si="64"/>
        <v>0</v>
      </c>
      <c r="AN69" s="235">
        <f t="shared" si="64"/>
        <v>0</v>
      </c>
      <c r="AO69" s="235">
        <f t="shared" si="64"/>
        <v>0</v>
      </c>
      <c r="AP69" s="430">
        <f t="shared" ref="AP69:AU69" si="71">AP68+AP59</f>
        <v>0</v>
      </c>
      <c r="AQ69" s="430">
        <f t="shared" si="71"/>
        <v>0</v>
      </c>
      <c r="AR69" s="430">
        <f t="shared" si="71"/>
        <v>0</v>
      </c>
      <c r="AS69" s="430">
        <f t="shared" si="71"/>
        <v>0</v>
      </c>
      <c r="AT69" s="430">
        <f t="shared" si="71"/>
        <v>0</v>
      </c>
      <c r="AU69" s="430">
        <f t="shared" si="71"/>
        <v>0</v>
      </c>
    </row>
    <row r="70" spans="1:47" ht="21" customHeight="1">
      <c r="A70" s="1119" t="s">
        <v>384</v>
      </c>
      <c r="B70" s="1119"/>
      <c r="C70" s="1119"/>
      <c r="D70" s="1119"/>
      <c r="E70" s="236"/>
      <c r="F70" s="234" t="s">
        <v>328</v>
      </c>
      <c r="G70" s="235">
        <f t="shared" si="12"/>
        <v>0</v>
      </c>
      <c r="H70" s="255">
        <f t="shared" si="13"/>
        <v>0</v>
      </c>
      <c r="I70" s="243"/>
      <c r="J70" s="243"/>
      <c r="K70" s="280"/>
      <c r="L70" s="280"/>
      <c r="M70" s="280"/>
      <c r="N70" s="243"/>
      <c r="P70" s="472"/>
      <c r="Q70" s="473"/>
      <c r="R70" s="471"/>
      <c r="S70" s="475">
        <f t="shared" si="60"/>
        <v>0</v>
      </c>
      <c r="T70" s="475">
        <f t="shared" si="60"/>
        <v>0</v>
      </c>
      <c r="U70" s="475">
        <f t="shared" si="60"/>
        <v>0</v>
      </c>
      <c r="V70" s="475">
        <f t="shared" si="40"/>
        <v>0</v>
      </c>
      <c r="W70" s="475">
        <f t="shared" si="61"/>
        <v>0</v>
      </c>
      <c r="X70" s="475">
        <f t="shared" si="61"/>
        <v>0</v>
      </c>
      <c r="Y70" s="475">
        <f t="shared" si="42"/>
        <v>0</v>
      </c>
      <c r="Z70" s="475">
        <f t="shared" si="62"/>
        <v>0</v>
      </c>
      <c r="AA70" s="475">
        <f t="shared" si="62"/>
        <v>0</v>
      </c>
      <c r="AB70" s="459"/>
      <c r="AC70" s="235">
        <f t="shared" si="63"/>
        <v>0</v>
      </c>
      <c r="AD70" s="235">
        <f t="shared" si="63"/>
        <v>0</v>
      </c>
      <c r="AE70" s="235">
        <f t="shared" si="63"/>
        <v>0</v>
      </c>
      <c r="AF70" s="243"/>
      <c r="AG70" s="243"/>
      <c r="AH70" s="243"/>
      <c r="AI70" s="243"/>
      <c r="AJ70" s="243"/>
      <c r="AK70" s="243"/>
      <c r="AL70" s="459"/>
      <c r="AM70" s="235">
        <f t="shared" si="64"/>
        <v>0</v>
      </c>
      <c r="AN70" s="235">
        <f t="shared" si="64"/>
        <v>0</v>
      </c>
      <c r="AO70" s="235">
        <f t="shared" si="64"/>
        <v>0</v>
      </c>
      <c r="AP70" s="243"/>
      <c r="AQ70" s="243"/>
      <c r="AR70" s="243"/>
      <c r="AS70" s="243"/>
      <c r="AT70" s="243"/>
      <c r="AU70" s="243"/>
    </row>
    <row r="71" spans="1:47" ht="21" customHeight="1">
      <c r="A71" s="1119" t="s">
        <v>385</v>
      </c>
      <c r="B71" s="1119"/>
      <c r="C71" s="1119"/>
      <c r="D71" s="1119"/>
      <c r="E71" s="236"/>
      <c r="F71" s="234" t="s">
        <v>328</v>
      </c>
      <c r="G71" s="235">
        <f t="shared" si="12"/>
        <v>19387204.759999998</v>
      </c>
      <c r="H71" s="255">
        <f t="shared" si="13"/>
        <v>2859684</v>
      </c>
      <c r="I71" s="243">
        <v>2859684</v>
      </c>
      <c r="J71" s="243"/>
      <c r="K71" s="280">
        <v>10757150</v>
      </c>
      <c r="L71" s="280"/>
      <c r="M71" s="280">
        <v>5770370.7599999998</v>
      </c>
      <c r="N71" s="243"/>
      <c r="P71" s="472"/>
      <c r="Q71" s="473"/>
      <c r="R71" s="471"/>
      <c r="S71" s="475">
        <f t="shared" si="60"/>
        <v>0</v>
      </c>
      <c r="T71" s="475">
        <f t="shared" si="60"/>
        <v>0</v>
      </c>
      <c r="U71" s="475">
        <f t="shared" si="60"/>
        <v>0</v>
      </c>
      <c r="V71" s="475">
        <f t="shared" si="40"/>
        <v>0</v>
      </c>
      <c r="W71" s="475">
        <f t="shared" si="61"/>
        <v>0</v>
      </c>
      <c r="X71" s="475">
        <f t="shared" si="61"/>
        <v>0</v>
      </c>
      <c r="Y71" s="475">
        <f t="shared" si="42"/>
        <v>0</v>
      </c>
      <c r="Z71" s="475">
        <f t="shared" si="62"/>
        <v>0</v>
      </c>
      <c r="AA71" s="475">
        <f t="shared" si="62"/>
        <v>0</v>
      </c>
      <c r="AB71" s="459"/>
      <c r="AC71" s="235">
        <f t="shared" si="63"/>
        <v>0</v>
      </c>
      <c r="AD71" s="235">
        <f t="shared" si="63"/>
        <v>0</v>
      </c>
      <c r="AE71" s="235">
        <f t="shared" si="63"/>
        <v>0</v>
      </c>
      <c r="AF71" s="243"/>
      <c r="AG71" s="243"/>
      <c r="AH71" s="243"/>
      <c r="AI71" s="243"/>
      <c r="AJ71" s="243"/>
      <c r="AK71" s="243"/>
      <c r="AL71" s="459"/>
      <c r="AM71" s="235">
        <f t="shared" si="64"/>
        <v>0</v>
      </c>
      <c r="AN71" s="235">
        <f t="shared" si="64"/>
        <v>0</v>
      </c>
      <c r="AO71" s="235">
        <f t="shared" si="64"/>
        <v>0</v>
      </c>
      <c r="AP71" s="243"/>
      <c r="AQ71" s="243"/>
      <c r="AR71" s="243"/>
      <c r="AS71" s="243"/>
      <c r="AT71" s="243"/>
      <c r="AU71" s="243"/>
    </row>
    <row r="72" spans="1:47" ht="23.45" hidden="1" customHeight="1">
      <c r="A72" s="1120" t="s">
        <v>329</v>
      </c>
      <c r="B72" s="1120"/>
      <c r="C72" s="1120"/>
      <c r="D72" s="1120"/>
      <c r="E72" s="236">
        <v>300</v>
      </c>
      <c r="F72" s="234" t="str">
        <f>'[2]Таблица  2'!D58</f>
        <v>х</v>
      </c>
      <c r="G72" s="235">
        <f t="shared" si="12"/>
        <v>0</v>
      </c>
      <c r="H72" s="279">
        <f t="shared" si="13"/>
        <v>0</v>
      </c>
      <c r="I72" s="238"/>
      <c r="J72" s="238"/>
      <c r="K72" s="282"/>
      <c r="L72" s="282"/>
      <c r="M72" s="282"/>
      <c r="N72" s="238"/>
      <c r="P72" s="472"/>
      <c r="Q72" s="473"/>
      <c r="R72" s="471"/>
      <c r="S72" s="475">
        <f t="shared" si="60"/>
        <v>0</v>
      </c>
      <c r="T72" s="475">
        <f t="shared" si="60"/>
        <v>0</v>
      </c>
      <c r="U72" s="475">
        <f t="shared" si="60"/>
        <v>0</v>
      </c>
      <c r="V72" s="475">
        <f t="shared" si="40"/>
        <v>0</v>
      </c>
      <c r="W72" s="475">
        <f t="shared" si="61"/>
        <v>0</v>
      </c>
      <c r="X72" s="475">
        <f t="shared" si="61"/>
        <v>0</v>
      </c>
      <c r="Y72" s="475">
        <f t="shared" si="42"/>
        <v>0</v>
      </c>
      <c r="Z72" s="475">
        <f t="shared" si="62"/>
        <v>0</v>
      </c>
      <c r="AA72" s="475">
        <f t="shared" si="62"/>
        <v>0</v>
      </c>
      <c r="AB72" s="459"/>
      <c r="AC72" s="235">
        <f t="shared" si="63"/>
        <v>0</v>
      </c>
      <c r="AD72" s="235">
        <f t="shared" si="63"/>
        <v>0</v>
      </c>
      <c r="AE72" s="235">
        <f t="shared" si="63"/>
        <v>0</v>
      </c>
      <c r="AF72" s="238"/>
      <c r="AG72" s="238"/>
      <c r="AH72" s="238"/>
      <c r="AI72" s="238"/>
      <c r="AJ72" s="238"/>
      <c r="AK72" s="238"/>
      <c r="AL72" s="459"/>
      <c r="AM72" s="235">
        <f t="shared" si="64"/>
        <v>0</v>
      </c>
      <c r="AN72" s="235">
        <f t="shared" si="64"/>
        <v>0</v>
      </c>
      <c r="AO72" s="235">
        <f t="shared" si="64"/>
        <v>0</v>
      </c>
      <c r="AP72" s="238"/>
      <c r="AQ72" s="238"/>
      <c r="AR72" s="238"/>
      <c r="AS72" s="238"/>
      <c r="AT72" s="238"/>
      <c r="AU72" s="238"/>
    </row>
    <row r="73" spans="1:47" ht="23.45" hidden="1" customHeight="1">
      <c r="A73" s="1120" t="s">
        <v>330</v>
      </c>
      <c r="B73" s="1120"/>
      <c r="C73" s="1120"/>
      <c r="D73" s="1120"/>
      <c r="E73" s="236">
        <v>310</v>
      </c>
      <c r="F73" s="234">
        <f>'[2]Таблица  2'!D59</f>
        <v>0</v>
      </c>
      <c r="G73" s="235">
        <f t="shared" si="12"/>
        <v>0</v>
      </c>
      <c r="H73" s="279">
        <f t="shared" si="13"/>
        <v>0</v>
      </c>
      <c r="I73" s="238"/>
      <c r="J73" s="238"/>
      <c r="K73" s="282"/>
      <c r="L73" s="282"/>
      <c r="M73" s="282"/>
      <c r="N73" s="238"/>
      <c r="P73" s="472"/>
      <c r="Q73" s="473"/>
      <c r="R73" s="471"/>
      <c r="S73" s="475">
        <f t="shared" si="60"/>
        <v>0</v>
      </c>
      <c r="T73" s="475">
        <f t="shared" si="60"/>
        <v>0</v>
      </c>
      <c r="U73" s="475">
        <f t="shared" si="60"/>
        <v>0</v>
      </c>
      <c r="V73" s="475">
        <f t="shared" si="40"/>
        <v>0</v>
      </c>
      <c r="W73" s="475">
        <f t="shared" si="61"/>
        <v>0</v>
      </c>
      <c r="X73" s="475">
        <f t="shared" si="61"/>
        <v>0</v>
      </c>
      <c r="Y73" s="475">
        <f t="shared" si="42"/>
        <v>0</v>
      </c>
      <c r="Z73" s="475">
        <f t="shared" si="62"/>
        <v>0</v>
      </c>
      <c r="AA73" s="475">
        <f t="shared" si="62"/>
        <v>0</v>
      </c>
      <c r="AB73" s="459"/>
      <c r="AC73" s="235">
        <f t="shared" si="63"/>
        <v>0</v>
      </c>
      <c r="AD73" s="235">
        <f t="shared" si="63"/>
        <v>0</v>
      </c>
      <c r="AE73" s="235">
        <f t="shared" si="63"/>
        <v>0</v>
      </c>
      <c r="AF73" s="238"/>
      <c r="AG73" s="238"/>
      <c r="AH73" s="238"/>
      <c r="AI73" s="238"/>
      <c r="AJ73" s="238"/>
      <c r="AK73" s="238"/>
      <c r="AL73" s="459"/>
      <c r="AM73" s="235">
        <f t="shared" si="64"/>
        <v>0</v>
      </c>
      <c r="AN73" s="235">
        <f t="shared" si="64"/>
        <v>0</v>
      </c>
      <c r="AO73" s="235">
        <f t="shared" si="64"/>
        <v>0</v>
      </c>
      <c r="AP73" s="238"/>
      <c r="AQ73" s="238"/>
      <c r="AR73" s="238"/>
      <c r="AS73" s="238"/>
      <c r="AT73" s="238"/>
      <c r="AU73" s="238"/>
    </row>
    <row r="74" spans="1:47" ht="21" hidden="1" customHeight="1">
      <c r="A74" s="1120" t="s">
        <v>331</v>
      </c>
      <c r="B74" s="1120"/>
      <c r="C74" s="1120"/>
      <c r="D74" s="1120"/>
      <c r="E74" s="236">
        <v>320</v>
      </c>
      <c r="F74" s="234">
        <f>'[2]Таблица  2'!D60</f>
        <v>0</v>
      </c>
      <c r="G74" s="235">
        <f t="shared" si="12"/>
        <v>0</v>
      </c>
      <c r="H74" s="279">
        <f t="shared" si="13"/>
        <v>0</v>
      </c>
      <c r="I74" s="238"/>
      <c r="J74" s="238"/>
      <c r="K74" s="282"/>
      <c r="L74" s="282"/>
      <c r="M74" s="282"/>
      <c r="N74" s="238"/>
      <c r="P74" s="472"/>
      <c r="Q74" s="473"/>
      <c r="R74" s="471"/>
      <c r="S74" s="475">
        <f t="shared" ref="S74:U78" si="72">V74+Y74</f>
        <v>0</v>
      </c>
      <c r="T74" s="475">
        <f t="shared" si="72"/>
        <v>0</v>
      </c>
      <c r="U74" s="475">
        <f t="shared" si="72"/>
        <v>0</v>
      </c>
      <c r="V74" s="475">
        <f t="shared" si="40"/>
        <v>0</v>
      </c>
      <c r="W74" s="475">
        <f t="shared" ref="W74:X78" si="73">AG74+AQ74</f>
        <v>0</v>
      </c>
      <c r="X74" s="475">
        <f t="shared" si="73"/>
        <v>0</v>
      </c>
      <c r="Y74" s="475">
        <f t="shared" si="42"/>
        <v>0</v>
      </c>
      <c r="Z74" s="475">
        <f t="shared" ref="Z74:AA78" si="74">AJ74+AT74</f>
        <v>0</v>
      </c>
      <c r="AA74" s="475">
        <f t="shared" si="74"/>
        <v>0</v>
      </c>
      <c r="AB74" s="459"/>
      <c r="AC74" s="235">
        <f t="shared" si="63"/>
        <v>0</v>
      </c>
      <c r="AD74" s="235">
        <f t="shared" si="63"/>
        <v>0</v>
      </c>
      <c r="AE74" s="235">
        <f t="shared" si="63"/>
        <v>0</v>
      </c>
      <c r="AF74" s="238"/>
      <c r="AG74" s="238"/>
      <c r="AH74" s="238"/>
      <c r="AI74" s="238"/>
      <c r="AJ74" s="238"/>
      <c r="AK74" s="238"/>
      <c r="AL74" s="459"/>
      <c r="AM74" s="235">
        <f t="shared" si="64"/>
        <v>0</v>
      </c>
      <c r="AN74" s="235">
        <f t="shared" si="64"/>
        <v>0</v>
      </c>
      <c r="AO74" s="235">
        <f t="shared" si="64"/>
        <v>0</v>
      </c>
      <c r="AP74" s="238"/>
      <c r="AQ74" s="238"/>
      <c r="AR74" s="238"/>
      <c r="AS74" s="238"/>
      <c r="AT74" s="238"/>
      <c r="AU74" s="238"/>
    </row>
    <row r="75" spans="1:47" ht="21" hidden="1" customHeight="1">
      <c r="A75" s="1120" t="s">
        <v>332</v>
      </c>
      <c r="B75" s="1120"/>
      <c r="C75" s="1120"/>
      <c r="D75" s="1120"/>
      <c r="E75" s="236">
        <v>400</v>
      </c>
      <c r="F75" s="234">
        <f>'[2]Таблица  2'!D61</f>
        <v>0</v>
      </c>
      <c r="G75" s="235">
        <f t="shared" si="12"/>
        <v>0</v>
      </c>
      <c r="H75" s="279">
        <f t="shared" si="13"/>
        <v>0</v>
      </c>
      <c r="I75" s="238"/>
      <c r="J75" s="238"/>
      <c r="K75" s="282"/>
      <c r="L75" s="282"/>
      <c r="M75" s="282"/>
      <c r="N75" s="238"/>
      <c r="P75" s="472"/>
      <c r="Q75" s="473"/>
      <c r="R75" s="471"/>
      <c r="S75" s="475">
        <f t="shared" si="72"/>
        <v>0</v>
      </c>
      <c r="T75" s="475">
        <f t="shared" si="72"/>
        <v>0</v>
      </c>
      <c r="U75" s="475">
        <f t="shared" si="72"/>
        <v>0</v>
      </c>
      <c r="V75" s="475">
        <f t="shared" si="40"/>
        <v>0</v>
      </c>
      <c r="W75" s="475">
        <f t="shared" si="73"/>
        <v>0</v>
      </c>
      <c r="X75" s="475">
        <f t="shared" si="73"/>
        <v>0</v>
      </c>
      <c r="Y75" s="475">
        <f t="shared" si="42"/>
        <v>0</v>
      </c>
      <c r="Z75" s="475">
        <f t="shared" si="74"/>
        <v>0</v>
      </c>
      <c r="AA75" s="475">
        <f t="shared" si="74"/>
        <v>0</v>
      </c>
      <c r="AB75" s="459"/>
      <c r="AC75" s="235">
        <f t="shared" ref="AC75:AE78" si="75">AF75+AI75</f>
        <v>0</v>
      </c>
      <c r="AD75" s="235">
        <f t="shared" si="75"/>
        <v>0</v>
      </c>
      <c r="AE75" s="235">
        <f t="shared" si="75"/>
        <v>0</v>
      </c>
      <c r="AF75" s="238"/>
      <c r="AG75" s="238"/>
      <c r="AH75" s="238"/>
      <c r="AI75" s="238"/>
      <c r="AJ75" s="238"/>
      <c r="AK75" s="238"/>
      <c r="AL75" s="459"/>
      <c r="AM75" s="235">
        <f t="shared" ref="AM75:AO79" si="76">AP75+AS75</f>
        <v>0</v>
      </c>
      <c r="AN75" s="235">
        <f t="shared" si="76"/>
        <v>0</v>
      </c>
      <c r="AO75" s="235">
        <f t="shared" si="76"/>
        <v>0</v>
      </c>
      <c r="AP75" s="238"/>
      <c r="AQ75" s="238"/>
      <c r="AR75" s="238"/>
      <c r="AS75" s="238"/>
      <c r="AT75" s="238"/>
      <c r="AU75" s="238"/>
    </row>
    <row r="76" spans="1:47" ht="21" hidden="1" customHeight="1">
      <c r="A76" s="1120" t="s">
        <v>333</v>
      </c>
      <c r="B76" s="1120"/>
      <c r="C76" s="1120"/>
      <c r="D76" s="1120"/>
      <c r="E76" s="236">
        <v>410</v>
      </c>
      <c r="F76" s="234">
        <f>'[2]Таблица  2'!D62</f>
        <v>0</v>
      </c>
      <c r="G76" s="235">
        <f t="shared" si="12"/>
        <v>0</v>
      </c>
      <c r="H76" s="279">
        <f t="shared" si="13"/>
        <v>0</v>
      </c>
      <c r="I76" s="238"/>
      <c r="J76" s="238"/>
      <c r="K76" s="282"/>
      <c r="L76" s="282"/>
      <c r="M76" s="282"/>
      <c r="N76" s="238"/>
      <c r="P76" s="472"/>
      <c r="Q76" s="473"/>
      <c r="R76" s="471"/>
      <c r="S76" s="475">
        <f t="shared" si="72"/>
        <v>0</v>
      </c>
      <c r="T76" s="475">
        <f t="shared" si="72"/>
        <v>0</v>
      </c>
      <c r="U76" s="475">
        <f t="shared" si="72"/>
        <v>0</v>
      </c>
      <c r="V76" s="475">
        <f t="shared" si="40"/>
        <v>0</v>
      </c>
      <c r="W76" s="475">
        <f t="shared" si="73"/>
        <v>0</v>
      </c>
      <c r="X76" s="475">
        <f t="shared" si="73"/>
        <v>0</v>
      </c>
      <c r="Y76" s="475">
        <f t="shared" si="42"/>
        <v>0</v>
      </c>
      <c r="Z76" s="475">
        <f t="shared" si="74"/>
        <v>0</v>
      </c>
      <c r="AA76" s="475">
        <f t="shared" si="74"/>
        <v>0</v>
      </c>
      <c r="AB76" s="459"/>
      <c r="AC76" s="235">
        <f t="shared" si="75"/>
        <v>0</v>
      </c>
      <c r="AD76" s="235">
        <f t="shared" si="75"/>
        <v>0</v>
      </c>
      <c r="AE76" s="235">
        <f t="shared" si="75"/>
        <v>0</v>
      </c>
      <c r="AF76" s="238"/>
      <c r="AG76" s="238"/>
      <c r="AH76" s="238"/>
      <c r="AI76" s="238"/>
      <c r="AJ76" s="238"/>
      <c r="AK76" s="238"/>
      <c r="AL76" s="459"/>
      <c r="AM76" s="235">
        <f t="shared" si="76"/>
        <v>0</v>
      </c>
      <c r="AN76" s="235">
        <f t="shared" si="76"/>
        <v>0</v>
      </c>
      <c r="AO76" s="235">
        <f t="shared" si="76"/>
        <v>0</v>
      </c>
      <c r="AP76" s="238"/>
      <c r="AQ76" s="238"/>
      <c r="AR76" s="238"/>
      <c r="AS76" s="238"/>
      <c r="AT76" s="238"/>
      <c r="AU76" s="238"/>
    </row>
    <row r="77" spans="1:47" ht="21" hidden="1" customHeight="1">
      <c r="A77" s="1120" t="s">
        <v>334</v>
      </c>
      <c r="B77" s="1120"/>
      <c r="C77" s="1120"/>
      <c r="D77" s="1120"/>
      <c r="E77" s="236">
        <v>420</v>
      </c>
      <c r="F77" s="234">
        <f>'[2]Таблица  2'!D63</f>
        <v>0</v>
      </c>
      <c r="G77" s="235">
        <f t="shared" si="12"/>
        <v>0</v>
      </c>
      <c r="H77" s="279">
        <f t="shared" si="13"/>
        <v>0</v>
      </c>
      <c r="I77" s="238"/>
      <c r="J77" s="238"/>
      <c r="K77" s="282"/>
      <c r="L77" s="282"/>
      <c r="M77" s="282"/>
      <c r="N77" s="238"/>
      <c r="P77" s="472"/>
      <c r="Q77" s="473"/>
      <c r="R77" s="471"/>
      <c r="S77" s="475">
        <f t="shared" si="72"/>
        <v>0</v>
      </c>
      <c r="T77" s="475">
        <f t="shared" si="72"/>
        <v>0</v>
      </c>
      <c r="U77" s="475">
        <f t="shared" si="72"/>
        <v>0</v>
      </c>
      <c r="V77" s="475">
        <f t="shared" si="40"/>
        <v>0</v>
      </c>
      <c r="W77" s="475">
        <f t="shared" si="73"/>
        <v>0</v>
      </c>
      <c r="X77" s="475">
        <f t="shared" si="73"/>
        <v>0</v>
      </c>
      <c r="Y77" s="475">
        <f t="shared" si="42"/>
        <v>0</v>
      </c>
      <c r="Z77" s="475">
        <f t="shared" si="74"/>
        <v>0</v>
      </c>
      <c r="AA77" s="475">
        <f t="shared" si="74"/>
        <v>0</v>
      </c>
      <c r="AB77" s="459"/>
      <c r="AC77" s="235">
        <f t="shared" si="75"/>
        <v>0</v>
      </c>
      <c r="AD77" s="235">
        <f t="shared" si="75"/>
        <v>0</v>
      </c>
      <c r="AE77" s="235">
        <f t="shared" si="75"/>
        <v>0</v>
      </c>
      <c r="AF77" s="238"/>
      <c r="AG77" s="238"/>
      <c r="AH77" s="238"/>
      <c r="AI77" s="238"/>
      <c r="AJ77" s="238"/>
      <c r="AK77" s="238"/>
      <c r="AL77" s="459"/>
      <c r="AM77" s="235">
        <f t="shared" si="76"/>
        <v>0</v>
      </c>
      <c r="AN77" s="235">
        <f t="shared" si="76"/>
        <v>0</v>
      </c>
      <c r="AO77" s="235">
        <f t="shared" si="76"/>
        <v>0</v>
      </c>
      <c r="AP77" s="238"/>
      <c r="AQ77" s="238"/>
      <c r="AR77" s="238"/>
      <c r="AS77" s="238"/>
      <c r="AT77" s="238"/>
      <c r="AU77" s="238"/>
    </row>
    <row r="78" spans="1:47" ht="20.25">
      <c r="A78" s="1121" t="s">
        <v>335</v>
      </c>
      <c r="B78" s="1121"/>
      <c r="C78" s="1121"/>
      <c r="D78" s="1121"/>
      <c r="E78" s="264">
        <v>500</v>
      </c>
      <c r="F78" s="234" t="str">
        <f>'[2]Таблица  2'!D64</f>
        <v>х</v>
      </c>
      <c r="G78" s="235">
        <f t="shared" si="12"/>
        <v>474587.83</v>
      </c>
      <c r="H78" s="255">
        <f t="shared" si="13"/>
        <v>0</v>
      </c>
      <c r="I78" s="243"/>
      <c r="J78" s="243"/>
      <c r="K78" s="280"/>
      <c r="L78" s="280"/>
      <c r="M78" s="243">
        <v>474587.83</v>
      </c>
      <c r="N78" s="243"/>
      <c r="R78" s="471"/>
      <c r="S78" s="475">
        <f t="shared" si="72"/>
        <v>0</v>
      </c>
      <c r="T78" s="475">
        <f t="shared" si="72"/>
        <v>0</v>
      </c>
      <c r="U78" s="475">
        <f t="shared" si="72"/>
        <v>0</v>
      </c>
      <c r="V78" s="475">
        <f t="shared" si="40"/>
        <v>0</v>
      </c>
      <c r="W78" s="475">
        <f t="shared" si="73"/>
        <v>0</v>
      </c>
      <c r="X78" s="475">
        <f t="shared" si="73"/>
        <v>0</v>
      </c>
      <c r="Y78" s="475">
        <f t="shared" si="42"/>
        <v>0</v>
      </c>
      <c r="Z78" s="475">
        <f t="shared" si="74"/>
        <v>0</v>
      </c>
      <c r="AA78" s="475">
        <f t="shared" si="74"/>
        <v>0</v>
      </c>
      <c r="AC78" s="235">
        <f t="shared" si="75"/>
        <v>0</v>
      </c>
      <c r="AD78" s="235">
        <f t="shared" si="75"/>
        <v>0</v>
      </c>
      <c r="AE78" s="235">
        <f t="shared" si="75"/>
        <v>0</v>
      </c>
      <c r="AF78" s="243"/>
      <c r="AG78" s="243"/>
      <c r="AH78" s="243"/>
      <c r="AI78" s="243"/>
      <c r="AJ78" s="243"/>
      <c r="AK78" s="243"/>
      <c r="AM78" s="235">
        <f t="shared" si="76"/>
        <v>0</v>
      </c>
      <c r="AN78" s="235">
        <f t="shared" si="76"/>
        <v>0</v>
      </c>
      <c r="AO78" s="235">
        <f t="shared" si="76"/>
        <v>0</v>
      </c>
      <c r="AP78" s="243"/>
      <c r="AQ78" s="243"/>
      <c r="AR78" s="243"/>
      <c r="AS78" s="243"/>
      <c r="AT78" s="243"/>
      <c r="AU78" s="243"/>
    </row>
    <row r="79" spans="1:47" ht="20.45" hidden="1" customHeight="1">
      <c r="A79" s="1118" t="s">
        <v>336</v>
      </c>
      <c r="B79" s="1118"/>
      <c r="C79" s="1118"/>
      <c r="D79" s="1118"/>
      <c r="E79" s="252">
        <v>600</v>
      </c>
      <c r="F79" s="253" t="str">
        <f>'[2]Таблица  2'!D65</f>
        <v>х</v>
      </c>
      <c r="G79" s="254">
        <f t="shared" si="12"/>
        <v>0</v>
      </c>
      <c r="H79" s="237">
        <f t="shared" si="13"/>
        <v>0</v>
      </c>
      <c r="I79" s="238"/>
      <c r="J79" s="238"/>
      <c r="K79" s="238"/>
      <c r="L79" s="238"/>
      <c r="M79" s="238"/>
      <c r="N79" s="238"/>
      <c r="V79" s="471">
        <f>AF80+AP80</f>
        <v>0</v>
      </c>
      <c r="W79" s="471"/>
      <c r="X79" s="471"/>
      <c r="Y79" s="471">
        <f>AI80+AS80</f>
        <v>0</v>
      </c>
      <c r="Z79" s="471"/>
      <c r="AA79" s="471"/>
      <c r="AC79" s="235">
        <f>SUM(AF79:AI79)</f>
        <v>0</v>
      </c>
      <c r="AD79" s="476"/>
      <c r="AE79" s="476"/>
      <c r="AM79" s="235">
        <f t="shared" si="76"/>
        <v>0</v>
      </c>
      <c r="AN79" s="476"/>
      <c r="AO79" s="476"/>
    </row>
    <row r="80" spans="1:47" ht="20.25">
      <c r="A80" s="256"/>
      <c r="B80" s="256"/>
      <c r="C80" s="256"/>
      <c r="D80" s="256"/>
      <c r="E80" s="256"/>
      <c r="F80" s="256"/>
      <c r="G80" s="256"/>
      <c r="H80" s="256"/>
      <c r="I80" s="257"/>
      <c r="J80" s="257"/>
      <c r="K80" s="257"/>
      <c r="L80" s="257"/>
      <c r="M80" s="257"/>
      <c r="N80" s="257"/>
    </row>
    <row r="81" spans="1:38" s="454" customFormat="1" ht="20.25">
      <c r="A81" s="450" t="str">
        <f>'ПЕЧАТЬ ПФХД'!B187</f>
        <v>Заместитель директора  __________________М.Г. Любченко</v>
      </c>
      <c r="B81" s="450"/>
      <c r="C81" s="451"/>
      <c r="D81" s="451" t="s">
        <v>662</v>
      </c>
      <c r="E81" s="451"/>
      <c r="F81" s="452"/>
      <c r="G81" s="453"/>
      <c r="H81" s="453"/>
      <c r="I81" s="451"/>
      <c r="J81" s="451"/>
      <c r="K81" s="451"/>
      <c r="L81" s="451"/>
      <c r="M81" s="451"/>
      <c r="N81" s="451"/>
    </row>
    <row r="84" spans="1:38" ht="20.25"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465"/>
      <c r="AG84" s="465"/>
      <c r="AH84" s="465"/>
      <c r="AI84" s="468"/>
      <c r="AJ84" s="468"/>
      <c r="AK84" s="468"/>
      <c r="AL84" s="222"/>
    </row>
    <row r="85" spans="1:38" s="242" customFormat="1" ht="20.25">
      <c r="A85" s="223"/>
      <c r="B85" s="223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465"/>
      <c r="AG85" s="465"/>
      <c r="AH85" s="465"/>
      <c r="AI85" s="470"/>
      <c r="AJ85" s="470"/>
      <c r="AK85" s="470"/>
      <c r="AL85" s="222"/>
    </row>
    <row r="86" spans="1:38" ht="45.75" customHeight="1">
      <c r="AF86" s="467"/>
      <c r="AG86" s="467"/>
      <c r="AH86" s="467"/>
    </row>
    <row r="88" spans="1:38" ht="20.25">
      <c r="Q88" s="241"/>
      <c r="R88" s="241"/>
      <c r="S88" s="241"/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466"/>
      <c r="AG88" s="466"/>
      <c r="AH88" s="466"/>
      <c r="AI88" s="468"/>
      <c r="AJ88" s="468"/>
      <c r="AK88" s="468"/>
      <c r="AL88" s="241"/>
    </row>
    <row r="89" spans="1:38" ht="20.25"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465"/>
      <c r="AG89" s="465"/>
      <c r="AH89" s="465"/>
      <c r="AI89" s="468"/>
      <c r="AJ89" s="468"/>
      <c r="AK89" s="468"/>
      <c r="AL89" s="222"/>
    </row>
    <row r="90" spans="1:38">
      <c r="AF90" s="467"/>
      <c r="AG90" s="467"/>
      <c r="AH90" s="467"/>
    </row>
  </sheetData>
  <sheetProtection password="CC31" sheet="1" objects="1" scenarios="1" formatCells="0" formatColumns="0" formatRows="0"/>
  <mergeCells count="112">
    <mergeCell ref="H5:N5"/>
    <mergeCell ref="H6:J6"/>
    <mergeCell ref="K6:K7"/>
    <mergeCell ref="L6:L7"/>
    <mergeCell ref="M6:N6"/>
    <mergeCell ref="P6:P7"/>
    <mergeCell ref="A1:K1"/>
    <mergeCell ref="L1:N1"/>
    <mergeCell ref="A2:N2"/>
    <mergeCell ref="A3:K3"/>
    <mergeCell ref="P3:Q5"/>
    <mergeCell ref="A4:D7"/>
    <mergeCell ref="E4:E7"/>
    <mergeCell ref="F4:F7"/>
    <mergeCell ref="G4:N4"/>
    <mergeCell ref="G5:G7"/>
    <mergeCell ref="AP6:AR6"/>
    <mergeCell ref="AS6:AU6"/>
    <mergeCell ref="A8:D8"/>
    <mergeCell ref="P8:P9"/>
    <mergeCell ref="Q8:Q9"/>
    <mergeCell ref="A9:D9"/>
    <mergeCell ref="AE6:AE7"/>
    <mergeCell ref="AF6:AH6"/>
    <mergeCell ref="AI6:AK6"/>
    <mergeCell ref="AM6:AM7"/>
    <mergeCell ref="AN6:AN7"/>
    <mergeCell ref="AO6:AO7"/>
    <mergeCell ref="X6:X7"/>
    <mergeCell ref="Y6:Y7"/>
    <mergeCell ref="Z6:Z7"/>
    <mergeCell ref="AA6:AA7"/>
    <mergeCell ref="AC6:AC7"/>
    <mergeCell ref="AD6:AD7"/>
    <mergeCell ref="Q6:Q7"/>
    <mergeCell ref="S6:S7"/>
    <mergeCell ref="T6:T7"/>
    <mergeCell ref="U6:U7"/>
    <mergeCell ref="V6:V7"/>
    <mergeCell ref="W6:W7"/>
    <mergeCell ref="A14:D14"/>
    <mergeCell ref="A15:D15"/>
    <mergeCell ref="A16:D16"/>
    <mergeCell ref="A17:D17"/>
    <mergeCell ref="A18:D18"/>
    <mergeCell ref="A19:D19"/>
    <mergeCell ref="A10:D10"/>
    <mergeCell ref="P10:P11"/>
    <mergeCell ref="Q10:Q11"/>
    <mergeCell ref="A11:D11"/>
    <mergeCell ref="A12:D12"/>
    <mergeCell ref="A13:D13"/>
    <mergeCell ref="A26:D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50:D50"/>
    <mergeCell ref="A51:D51"/>
    <mergeCell ref="A52:D52"/>
    <mergeCell ref="A53:D53"/>
    <mergeCell ref="A54:D54"/>
    <mergeCell ref="A55:D55"/>
    <mergeCell ref="A44:D44"/>
    <mergeCell ref="A45:D45"/>
    <mergeCell ref="A46:D46"/>
    <mergeCell ref="A47:D47"/>
    <mergeCell ref="A48:D48"/>
    <mergeCell ref="A49:D49"/>
    <mergeCell ref="A62:D62"/>
    <mergeCell ref="A64:D64"/>
    <mergeCell ref="A65:D65"/>
    <mergeCell ref="A66:D66"/>
    <mergeCell ref="A67:D67"/>
    <mergeCell ref="A68:D68"/>
    <mergeCell ref="A56:D56"/>
    <mergeCell ref="A57:D57"/>
    <mergeCell ref="A58:D58"/>
    <mergeCell ref="A59:D59"/>
    <mergeCell ref="A60:D60"/>
    <mergeCell ref="A61:D61"/>
    <mergeCell ref="A63:D63"/>
    <mergeCell ref="A75:D75"/>
    <mergeCell ref="A76:D76"/>
    <mergeCell ref="A77:D77"/>
    <mergeCell ref="A78:D78"/>
    <mergeCell ref="A79:D79"/>
    <mergeCell ref="A69:D69"/>
    <mergeCell ref="A70:D70"/>
    <mergeCell ref="A71:D71"/>
    <mergeCell ref="A72:D72"/>
    <mergeCell ref="A73:D73"/>
    <mergeCell ref="A74:D74"/>
  </mergeCells>
  <conditionalFormatting sqref="AC17 V17 P17:Q17">
    <cfRule type="cellIs" dxfId="1" priority="2" operator="lessThan">
      <formula>0</formula>
    </cfRule>
  </conditionalFormatting>
  <conditionalFormatting sqref="AB17 AL17 P17:Q17">
    <cfRule type="cellIs" dxfId="0" priority="1" operator="lessThan">
      <formula>0</formula>
    </cfRule>
  </conditionalFormatting>
  <pageMargins left="0.78740157480314965" right="0.19685039370078741" top="0.35433070866141736" bottom="0.23622047244094491" header="0.31496062992125984" footer="0.15748031496062992"/>
  <pageSetup paperSize="9" scale="26" fitToHeight="0" orientation="portrait" r:id="rId1"/>
  <colBreaks count="1" manualBreakCount="1">
    <brk id="15" max="79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2:P1034"/>
  <sheetViews>
    <sheetView tabSelected="1" view="pageBreakPreview" topLeftCell="A735" zoomScaleSheetLayoutView="100" workbookViewId="0">
      <selection activeCell="H1019" sqref="H1019"/>
    </sheetView>
  </sheetViews>
  <sheetFormatPr defaultColWidth="8.85546875" defaultRowHeight="15"/>
  <cols>
    <col min="1" max="1" width="4.5703125" style="29" customWidth="1"/>
    <col min="2" max="2" width="7.28515625" style="29" customWidth="1"/>
    <col min="3" max="3" width="18.7109375" style="29" customWidth="1"/>
    <col min="4" max="4" width="23.28515625" style="29" customWidth="1"/>
    <col min="5" max="5" width="13" style="29" customWidth="1"/>
    <col min="6" max="6" width="16.85546875" style="29" customWidth="1"/>
    <col min="7" max="7" width="20.5703125" style="29" customWidth="1"/>
    <col min="8" max="10" width="17.5703125" style="29" customWidth="1"/>
    <col min="11" max="11" width="21.85546875" style="29" customWidth="1"/>
    <col min="12" max="12" width="16" style="29" customWidth="1"/>
    <col min="13" max="15" width="16.42578125" style="29" bestFit="1" customWidth="1"/>
    <col min="16" max="16384" width="8.85546875" style="29"/>
  </cols>
  <sheetData>
    <row r="2" spans="1:10" ht="19.149999999999999" customHeight="1">
      <c r="B2" s="87"/>
      <c r="C2" s="1383" t="s">
        <v>141</v>
      </c>
      <c r="D2" s="1383"/>
      <c r="E2" s="1383"/>
      <c r="F2" s="1383"/>
      <c r="G2" s="1383"/>
      <c r="H2" s="1383"/>
      <c r="I2" s="1383"/>
      <c r="J2" s="1381">
        <v>4</v>
      </c>
    </row>
    <row r="3" spans="1:10" ht="19.149999999999999" customHeight="1">
      <c r="A3" s="30"/>
      <c r="B3" s="88"/>
      <c r="C3" s="89"/>
      <c r="D3" s="89"/>
      <c r="E3" s="90" t="s">
        <v>142</v>
      </c>
      <c r="F3" s="363">
        <v>2024</v>
      </c>
      <c r="G3" s="91" t="s">
        <v>143</v>
      </c>
      <c r="H3" s="89"/>
      <c r="I3" s="89"/>
      <c r="J3" s="1382"/>
    </row>
    <row r="4" spans="1:10" ht="19.149999999999999" customHeight="1">
      <c r="A4" s="30"/>
      <c r="B4" s="88"/>
      <c r="C4" s="89"/>
      <c r="D4" s="1384" t="s">
        <v>916</v>
      </c>
      <c r="E4" s="1384"/>
      <c r="F4" s="1384"/>
      <c r="G4" s="1384"/>
      <c r="H4" s="1384"/>
      <c r="I4" s="89"/>
      <c r="J4" s="87"/>
    </row>
    <row r="5" spans="1:10" ht="18.75">
      <c r="A5" s="30"/>
      <c r="B5" s="88"/>
      <c r="C5" s="1385" t="s">
        <v>144</v>
      </c>
      <c r="D5" s="1385"/>
      <c r="E5" s="1385"/>
      <c r="F5" s="1385"/>
      <c r="G5" s="1385"/>
      <c r="H5" s="1385"/>
      <c r="I5" s="1385"/>
      <c r="J5" s="87"/>
    </row>
    <row r="6" spans="1:10" ht="15.75">
      <c r="A6" s="30"/>
      <c r="B6" s="88"/>
      <c r="C6" s="88"/>
      <c r="D6" s="88"/>
      <c r="E6" s="88"/>
      <c r="F6" s="88"/>
      <c r="G6" s="88"/>
      <c r="H6" s="88"/>
      <c r="I6" s="88"/>
      <c r="J6" s="88"/>
    </row>
    <row r="7" spans="1:10" s="866" customFormat="1" ht="19.5">
      <c r="A7" s="864"/>
      <c r="B7" s="864"/>
      <c r="C7" s="1386" t="s">
        <v>882</v>
      </c>
      <c r="D7" s="1386"/>
      <c r="E7" s="1386"/>
      <c r="F7" s="1386"/>
      <c r="G7" s="1386"/>
      <c r="H7" s="1386"/>
      <c r="I7" s="1386"/>
      <c r="J7" s="864"/>
    </row>
    <row r="8" spans="1:10" s="866" customFormat="1" ht="15.75">
      <c r="A8" s="864"/>
      <c r="B8" s="864"/>
      <c r="C8" s="1387" t="s">
        <v>145</v>
      </c>
      <c r="D8" s="1387"/>
      <c r="E8" s="1387"/>
      <c r="F8" s="1387"/>
      <c r="G8" s="1387"/>
      <c r="H8" s="1387"/>
      <c r="I8" s="1387"/>
      <c r="J8" s="864"/>
    </row>
    <row r="9" spans="1:10" s="866" customFormat="1" ht="15.75">
      <c r="A9" s="864"/>
      <c r="B9" s="864"/>
      <c r="C9" s="894"/>
      <c r="D9" s="894"/>
      <c r="E9" s="894"/>
      <c r="F9" s="894"/>
      <c r="G9" s="894"/>
      <c r="H9" s="894"/>
      <c r="I9" s="894"/>
      <c r="J9" s="864"/>
    </row>
    <row r="10" spans="1:10" s="866" customFormat="1" ht="18.75">
      <c r="A10" s="864"/>
      <c r="B10" s="864"/>
      <c r="C10" s="895" t="s">
        <v>146</v>
      </c>
      <c r="D10" s="894"/>
      <c r="E10" s="896" t="s">
        <v>868</v>
      </c>
      <c r="F10" s="897" t="s">
        <v>869</v>
      </c>
      <c r="G10" s="897">
        <v>2023</v>
      </c>
      <c r="H10" s="898" t="s">
        <v>147</v>
      </c>
      <c r="I10" s="894"/>
      <c r="J10" s="864"/>
    </row>
    <row r="11" spans="1:10" ht="15.75">
      <c r="A11" s="88"/>
      <c r="B11" s="88"/>
      <c r="C11" s="88"/>
      <c r="D11" s="88"/>
      <c r="E11" s="92" t="s">
        <v>160</v>
      </c>
      <c r="F11" s="92" t="s">
        <v>161</v>
      </c>
      <c r="G11" s="92" t="s">
        <v>162</v>
      </c>
      <c r="H11" s="88"/>
      <c r="I11" s="88"/>
      <c r="J11" s="88"/>
    </row>
    <row r="12" spans="1:10" ht="15.75">
      <c r="A12" s="1377" t="s">
        <v>91</v>
      </c>
      <c r="B12" s="1377"/>
      <c r="C12" s="1377"/>
      <c r="D12" s="1377"/>
      <c r="E12" s="1377"/>
      <c r="F12" s="1377"/>
      <c r="G12" s="1377"/>
      <c r="H12" s="1377"/>
      <c r="I12" s="1377"/>
      <c r="J12" s="1377"/>
    </row>
    <row r="13" spans="1:10" ht="15.75">
      <c r="A13" s="1226" t="s">
        <v>0</v>
      </c>
      <c r="B13" s="1226"/>
      <c r="C13" s="1226" t="s">
        <v>70</v>
      </c>
      <c r="D13" s="1226"/>
      <c r="E13" s="1226"/>
      <c r="F13" s="1226"/>
      <c r="G13" s="1226"/>
      <c r="H13" s="1226" t="s">
        <v>95</v>
      </c>
      <c r="I13" s="1226"/>
      <c r="J13" s="1226"/>
    </row>
    <row r="14" spans="1:10" ht="15.75">
      <c r="A14" s="1226"/>
      <c r="B14" s="1226"/>
      <c r="C14" s="1226"/>
      <c r="D14" s="1226"/>
      <c r="E14" s="1226"/>
      <c r="F14" s="1226"/>
      <c r="G14" s="1226"/>
      <c r="H14" s="32">
        <v>2024</v>
      </c>
      <c r="I14" s="32">
        <v>2025</v>
      </c>
      <c r="J14" s="32">
        <v>2026</v>
      </c>
    </row>
    <row r="15" spans="1:10" ht="16.5">
      <c r="A15" s="1370">
        <v>211</v>
      </c>
      <c r="B15" s="1370"/>
      <c r="C15" s="1371" t="s">
        <v>92</v>
      </c>
      <c r="D15" s="1371"/>
      <c r="E15" s="1371"/>
      <c r="F15" s="1369" t="s">
        <v>139</v>
      </c>
      <c r="G15" s="1369"/>
      <c r="H15" s="33">
        <v>1811586</v>
      </c>
      <c r="I15" s="33">
        <v>1811586</v>
      </c>
      <c r="J15" s="33">
        <v>1811586</v>
      </c>
    </row>
    <row r="16" spans="1:10" ht="16.5">
      <c r="A16" s="1370">
        <v>211</v>
      </c>
      <c r="B16" s="1370"/>
      <c r="C16" s="1371" t="s">
        <v>92</v>
      </c>
      <c r="D16" s="1371"/>
      <c r="E16" s="1371"/>
      <c r="F16" s="1369" t="s">
        <v>140</v>
      </c>
      <c r="G16" s="1369"/>
      <c r="H16" s="33">
        <v>21248251</v>
      </c>
      <c r="I16" s="619">
        <v>21248251</v>
      </c>
      <c r="J16" s="619">
        <v>21248251</v>
      </c>
    </row>
    <row r="17" spans="1:13" ht="15.75">
      <c r="A17" s="1260" t="s">
        <v>282</v>
      </c>
      <c r="B17" s="1261"/>
      <c r="C17" s="1261"/>
      <c r="D17" s="1261"/>
      <c r="E17" s="1261"/>
      <c r="F17" s="1261"/>
      <c r="G17" s="1262"/>
      <c r="H17" s="175">
        <f>SUM(H15:H16)</f>
        <v>23059837</v>
      </c>
      <c r="I17" s="175">
        <f>SUM(I15:I16)</f>
        <v>23059837</v>
      </c>
      <c r="J17" s="175">
        <f>SUM(J15:J16)</f>
        <v>23059837</v>
      </c>
    </row>
    <row r="18" spans="1:13" ht="16.5" hidden="1">
      <c r="A18" s="1370">
        <v>211</v>
      </c>
      <c r="B18" s="1370"/>
      <c r="C18" s="1371" t="s">
        <v>92</v>
      </c>
      <c r="D18" s="1371"/>
      <c r="E18" s="1371"/>
      <c r="F18" s="1369" t="s">
        <v>139</v>
      </c>
      <c r="G18" s="1369"/>
      <c r="H18" s="33"/>
      <c r="I18" s="33"/>
      <c r="J18" s="33"/>
    </row>
    <row r="19" spans="1:13" ht="16.5" hidden="1">
      <c r="A19" s="1370">
        <v>211</v>
      </c>
      <c r="B19" s="1370"/>
      <c r="C19" s="1371" t="s">
        <v>92</v>
      </c>
      <c r="D19" s="1371"/>
      <c r="E19" s="1371"/>
      <c r="F19" s="1369" t="s">
        <v>140</v>
      </c>
      <c r="G19" s="1369"/>
      <c r="H19" s="33"/>
      <c r="I19" s="33"/>
      <c r="J19" s="33"/>
    </row>
    <row r="20" spans="1:13" ht="15.75" hidden="1">
      <c r="A20" s="1260" t="s">
        <v>281</v>
      </c>
      <c r="B20" s="1261"/>
      <c r="C20" s="1261"/>
      <c r="D20" s="1261"/>
      <c r="E20" s="1261"/>
      <c r="F20" s="1261"/>
      <c r="G20" s="1262"/>
      <c r="H20" s="175">
        <f>SUM(H18:H19)</f>
        <v>0</v>
      </c>
      <c r="I20" s="175">
        <f>SUM(I18:I19)</f>
        <v>0</v>
      </c>
      <c r="J20" s="175">
        <f>SUM(J18:J19)</f>
        <v>0</v>
      </c>
    </row>
    <row r="21" spans="1:13" ht="15.75">
      <c r="A21" s="1205" t="s">
        <v>1</v>
      </c>
      <c r="B21" s="1206"/>
      <c r="C21" s="1206"/>
      <c r="D21" s="1206"/>
      <c r="E21" s="1206"/>
      <c r="F21" s="1206"/>
      <c r="G21" s="1207"/>
      <c r="H21" s="23">
        <f>H17+H20</f>
        <v>23059837</v>
      </c>
      <c r="I21" s="23">
        <f>I17+I20</f>
        <v>23059837</v>
      </c>
      <c r="J21" s="23">
        <f>J17+J20</f>
        <v>23059837</v>
      </c>
    </row>
    <row r="22" spans="1:13">
      <c r="B22" s="34" t="s">
        <v>72</v>
      </c>
      <c r="C22" s="34"/>
      <c r="D22" s="34"/>
    </row>
    <row r="23" spans="1:13">
      <c r="A23" s="1373" t="s">
        <v>2</v>
      </c>
      <c r="B23" s="1373"/>
      <c r="C23" s="1373"/>
      <c r="D23" s="1373"/>
      <c r="E23" s="1373"/>
      <c r="F23" s="1373"/>
      <c r="G23" s="1373"/>
      <c r="H23" s="1373"/>
      <c r="I23" s="1373"/>
      <c r="J23" s="1373"/>
    </row>
    <row r="24" spans="1:13">
      <c r="A24" s="1373"/>
      <c r="B24" s="1373"/>
      <c r="C24" s="1373"/>
      <c r="D24" s="1373"/>
      <c r="E24" s="1373"/>
      <c r="F24" s="1373"/>
      <c r="G24" s="1373"/>
      <c r="H24" s="1373"/>
      <c r="I24" s="1373"/>
      <c r="J24" s="1373"/>
    </row>
    <row r="25" spans="1:13" ht="15.75">
      <c r="A25" s="1226" t="s">
        <v>0</v>
      </c>
      <c r="B25" s="1226"/>
      <c r="C25" s="1226" t="s">
        <v>70</v>
      </c>
      <c r="D25" s="1226"/>
      <c r="E25" s="1226"/>
      <c r="F25" s="1226"/>
      <c r="G25" s="1226"/>
      <c r="H25" s="1226" t="s">
        <v>95</v>
      </c>
      <c r="I25" s="1226"/>
      <c r="J25" s="1226"/>
    </row>
    <row r="26" spans="1:13" ht="15.75">
      <c r="A26" s="1226"/>
      <c r="B26" s="1226"/>
      <c r="C26" s="1226"/>
      <c r="D26" s="1226"/>
      <c r="E26" s="1226"/>
      <c r="F26" s="1226"/>
      <c r="G26" s="1226"/>
      <c r="H26" s="85">
        <f>H14</f>
        <v>2024</v>
      </c>
      <c r="I26" s="85">
        <f>I14</f>
        <v>2025</v>
      </c>
      <c r="J26" s="85">
        <f>J14</f>
        <v>2026</v>
      </c>
    </row>
    <row r="27" spans="1:13" ht="16.5">
      <c r="A27" s="1370">
        <v>213</v>
      </c>
      <c r="B27" s="1370"/>
      <c r="C27" s="1371" t="s">
        <v>93</v>
      </c>
      <c r="D27" s="1371"/>
      <c r="E27" s="1371"/>
      <c r="F27" s="1369" t="s">
        <v>139</v>
      </c>
      <c r="G27" s="1369"/>
      <c r="H27" s="619">
        <v>547099</v>
      </c>
      <c r="I27" s="33">
        <v>547099</v>
      </c>
      <c r="J27" s="33">
        <v>547099</v>
      </c>
      <c r="K27" s="35">
        <f t="shared" ref="K27:M28" si="0">H15*30.2%</f>
        <v>547098.97199999995</v>
      </c>
      <c r="L27" s="35">
        <f t="shared" si="0"/>
        <v>547098.97199999995</v>
      </c>
      <c r="M27" s="35">
        <f t="shared" si="0"/>
        <v>547098.97199999995</v>
      </c>
    </row>
    <row r="28" spans="1:13" ht="16.5">
      <c r="A28" s="1370">
        <v>213</v>
      </c>
      <c r="B28" s="1370"/>
      <c r="C28" s="1371" t="s">
        <v>93</v>
      </c>
      <c r="D28" s="1371"/>
      <c r="E28" s="1371"/>
      <c r="F28" s="1369" t="s">
        <v>140</v>
      </c>
      <c r="G28" s="1369"/>
      <c r="H28" s="33">
        <v>6416972</v>
      </c>
      <c r="I28" s="619">
        <v>6416972</v>
      </c>
      <c r="J28" s="619">
        <v>6416972</v>
      </c>
      <c r="K28" s="35">
        <f t="shared" si="0"/>
        <v>6416971.8020000001</v>
      </c>
      <c r="L28" s="35">
        <f t="shared" si="0"/>
        <v>6416971.8020000001</v>
      </c>
      <c r="M28" s="35">
        <f t="shared" si="0"/>
        <v>6416971.8020000001</v>
      </c>
    </row>
    <row r="29" spans="1:13" ht="15.75" hidden="1">
      <c r="A29" s="1260" t="s">
        <v>280</v>
      </c>
      <c r="B29" s="1261"/>
      <c r="C29" s="1261"/>
      <c r="D29" s="1261"/>
      <c r="E29" s="1261"/>
      <c r="F29" s="1261"/>
      <c r="G29" s="1262"/>
      <c r="H29" s="175">
        <f>SUM(H27:H28)</f>
        <v>6964071</v>
      </c>
      <c r="I29" s="175">
        <f>SUM(I27:I28)</f>
        <v>6964071</v>
      </c>
      <c r="J29" s="175">
        <f>SUM(J27:J28)</f>
        <v>6964071</v>
      </c>
    </row>
    <row r="30" spans="1:13" ht="16.5" hidden="1">
      <c r="A30" s="1370">
        <v>213</v>
      </c>
      <c r="B30" s="1370"/>
      <c r="C30" s="1371" t="s">
        <v>93</v>
      </c>
      <c r="D30" s="1371"/>
      <c r="E30" s="1371"/>
      <c r="F30" s="1369" t="s">
        <v>139</v>
      </c>
      <c r="G30" s="1369"/>
      <c r="H30" s="33"/>
      <c r="I30" s="33"/>
      <c r="J30" s="33"/>
      <c r="K30" s="35">
        <f t="shared" ref="K30:M31" si="1">H17*30.2%</f>
        <v>6964070.7740000002</v>
      </c>
      <c r="L30" s="35">
        <f t="shared" si="1"/>
        <v>6964070.7740000002</v>
      </c>
      <c r="M30" s="35">
        <f t="shared" si="1"/>
        <v>6964070.7740000002</v>
      </c>
    </row>
    <row r="31" spans="1:13" ht="16.5" hidden="1">
      <c r="A31" s="1370">
        <v>213</v>
      </c>
      <c r="B31" s="1370"/>
      <c r="C31" s="1371" t="s">
        <v>93</v>
      </c>
      <c r="D31" s="1371"/>
      <c r="E31" s="1371"/>
      <c r="F31" s="1369" t="s">
        <v>140</v>
      </c>
      <c r="G31" s="1369"/>
      <c r="H31" s="33"/>
      <c r="I31" s="33"/>
      <c r="J31" s="33"/>
      <c r="K31" s="35">
        <f t="shared" si="1"/>
        <v>0</v>
      </c>
      <c r="L31" s="35">
        <f t="shared" si="1"/>
        <v>0</v>
      </c>
      <c r="M31" s="35">
        <f t="shared" si="1"/>
        <v>0</v>
      </c>
    </row>
    <row r="32" spans="1:13" ht="15.75" hidden="1">
      <c r="A32" s="1260" t="s">
        <v>279</v>
      </c>
      <c r="B32" s="1261"/>
      <c r="C32" s="1261"/>
      <c r="D32" s="1261"/>
      <c r="E32" s="1261"/>
      <c r="F32" s="1261"/>
      <c r="G32" s="1262"/>
      <c r="H32" s="175">
        <f>SUM(H30:H31)</f>
        <v>0</v>
      </c>
      <c r="I32" s="175">
        <f>SUM(I30:I31)</f>
        <v>0</v>
      </c>
      <c r="J32" s="175">
        <f>SUM(J30:J31)</f>
        <v>0</v>
      </c>
    </row>
    <row r="33" spans="1:13" ht="15.75">
      <c r="A33" s="1205" t="s">
        <v>3</v>
      </c>
      <c r="B33" s="1206"/>
      <c r="C33" s="1206"/>
      <c r="D33" s="1206"/>
      <c r="E33" s="1206"/>
      <c r="F33" s="1206"/>
      <c r="G33" s="1207"/>
      <c r="H33" s="23">
        <f>H29+H32</f>
        <v>6964071</v>
      </c>
      <c r="I33" s="23">
        <f>I29+I32</f>
        <v>6964071</v>
      </c>
      <c r="J33" s="23">
        <f>J29+J32</f>
        <v>6964071</v>
      </c>
    </row>
    <row r="34" spans="1:13" s="87" customFormat="1"/>
    <row r="35" spans="1:13" s="87" customFormat="1" hidden="1">
      <c r="A35" s="1378" t="s">
        <v>494</v>
      </c>
      <c r="B35" s="1378"/>
      <c r="C35" s="1378"/>
      <c r="D35" s="1378"/>
      <c r="E35" s="1378"/>
      <c r="F35" s="1378"/>
      <c r="G35" s="1378"/>
      <c r="H35" s="1378"/>
      <c r="I35" s="1378"/>
      <c r="J35" s="1378"/>
    </row>
    <row r="36" spans="1:13" s="87" customFormat="1" hidden="1">
      <c r="A36" s="1378"/>
      <c r="B36" s="1378"/>
      <c r="C36" s="1378"/>
      <c r="D36" s="1378"/>
      <c r="E36" s="1378"/>
      <c r="F36" s="1378"/>
      <c r="G36" s="1378"/>
      <c r="H36" s="1378"/>
      <c r="I36" s="1378"/>
      <c r="J36" s="1378"/>
    </row>
    <row r="37" spans="1:13" s="87" customFormat="1" ht="15.75" hidden="1">
      <c r="A37" s="1258" t="s">
        <v>0</v>
      </c>
      <c r="B37" s="1258"/>
      <c r="C37" s="1258" t="s">
        <v>70</v>
      </c>
      <c r="D37" s="1258"/>
      <c r="E37" s="1258"/>
      <c r="F37" s="1258"/>
      <c r="G37" s="1258"/>
      <c r="H37" s="1258" t="s">
        <v>95</v>
      </c>
      <c r="I37" s="1258"/>
      <c r="J37" s="1258"/>
    </row>
    <row r="38" spans="1:13" s="87" customFormat="1" ht="15.75" hidden="1">
      <c r="A38" s="1258"/>
      <c r="B38" s="1258"/>
      <c r="C38" s="1258"/>
      <c r="D38" s="1258"/>
      <c r="E38" s="1258"/>
      <c r="F38" s="1258"/>
      <c r="G38" s="1258"/>
      <c r="H38" s="85">
        <f>H26</f>
        <v>2024</v>
      </c>
      <c r="I38" s="85">
        <f>I26</f>
        <v>2025</v>
      </c>
      <c r="J38" s="85">
        <f>J26</f>
        <v>2026</v>
      </c>
    </row>
    <row r="39" spans="1:13" ht="16.5" hidden="1">
      <c r="A39" s="1370">
        <v>226</v>
      </c>
      <c r="B39" s="1370"/>
      <c r="C39" s="1371" t="s">
        <v>10</v>
      </c>
      <c r="D39" s="1371"/>
      <c r="E39" s="1371"/>
      <c r="F39" s="1369" t="s">
        <v>140</v>
      </c>
      <c r="G39" s="1369"/>
      <c r="H39" s="33"/>
      <c r="I39" s="33"/>
      <c r="J39" s="33"/>
      <c r="K39" s="35">
        <f>H39*30.2%</f>
        <v>0</v>
      </c>
      <c r="L39" s="35">
        <f>I39*30.2%</f>
        <v>0</v>
      </c>
      <c r="M39" s="35">
        <f>J39*30.2%</f>
        <v>0</v>
      </c>
    </row>
    <row r="40" spans="1:13" s="87" customFormat="1" ht="15.75" hidden="1">
      <c r="A40" s="1227" t="s">
        <v>549</v>
      </c>
      <c r="B40" s="1228"/>
      <c r="C40" s="1228"/>
      <c r="D40" s="1228"/>
      <c r="E40" s="1228"/>
      <c r="F40" s="1228"/>
      <c r="G40" s="1229"/>
      <c r="H40" s="469">
        <f>SUM(H39)</f>
        <v>0</v>
      </c>
      <c r="I40" s="469">
        <f>SUM(I39)</f>
        <v>0</v>
      </c>
      <c r="J40" s="469">
        <f>SUM(J39)</f>
        <v>0</v>
      </c>
    </row>
    <row r="41" spans="1:13" s="87" customFormat="1" hidden="1"/>
    <row r="42" spans="1:13" s="87" customFormat="1" hidden="1">
      <c r="A42" s="1378" t="s">
        <v>495</v>
      </c>
      <c r="B42" s="1378"/>
      <c r="C42" s="1378"/>
      <c r="D42" s="1378"/>
      <c r="E42" s="1378"/>
      <c r="F42" s="1378"/>
      <c r="G42" s="1378"/>
      <c r="H42" s="1378"/>
      <c r="I42" s="1378"/>
      <c r="J42" s="1378"/>
    </row>
    <row r="43" spans="1:13" s="87" customFormat="1" hidden="1">
      <c r="A43" s="1378"/>
      <c r="B43" s="1378"/>
      <c r="C43" s="1378"/>
      <c r="D43" s="1378"/>
      <c r="E43" s="1378"/>
      <c r="F43" s="1378"/>
      <c r="G43" s="1378"/>
      <c r="H43" s="1378"/>
      <c r="I43" s="1378"/>
      <c r="J43" s="1378"/>
    </row>
    <row r="44" spans="1:13" s="87" customFormat="1" ht="15.75" hidden="1">
      <c r="A44" s="1258" t="s">
        <v>0</v>
      </c>
      <c r="B44" s="1258"/>
      <c r="C44" s="1258" t="s">
        <v>70</v>
      </c>
      <c r="D44" s="1258"/>
      <c r="E44" s="1258"/>
      <c r="F44" s="1258"/>
      <c r="G44" s="1258"/>
      <c r="H44" s="1258" t="s">
        <v>95</v>
      </c>
      <c r="I44" s="1258"/>
      <c r="J44" s="1258"/>
    </row>
    <row r="45" spans="1:13" s="87" customFormat="1" ht="15.75" hidden="1">
      <c r="A45" s="1258"/>
      <c r="B45" s="1258"/>
      <c r="C45" s="1258"/>
      <c r="D45" s="1258"/>
      <c r="E45" s="1258"/>
      <c r="F45" s="1258"/>
      <c r="G45" s="1258"/>
      <c r="H45" s="85">
        <f>H38</f>
        <v>2024</v>
      </c>
      <c r="I45" s="85">
        <f>I38</f>
        <v>2025</v>
      </c>
      <c r="J45" s="85">
        <f>J38</f>
        <v>2026</v>
      </c>
    </row>
    <row r="46" spans="1:13" ht="16.5" hidden="1">
      <c r="A46" s="1370">
        <v>226</v>
      </c>
      <c r="B46" s="1370"/>
      <c r="C46" s="1371" t="s">
        <v>10</v>
      </c>
      <c r="D46" s="1371"/>
      <c r="E46" s="1371"/>
      <c r="F46" s="1369" t="s">
        <v>140</v>
      </c>
      <c r="G46" s="1369"/>
      <c r="H46" s="33"/>
      <c r="I46" s="33"/>
      <c r="J46" s="33"/>
      <c r="K46" s="35">
        <f>H39*30.2%</f>
        <v>0</v>
      </c>
      <c r="L46" s="35">
        <f>I39*30.2%</f>
        <v>0</v>
      </c>
      <c r="M46" s="35">
        <f>J39*30.2%</f>
        <v>0</v>
      </c>
    </row>
    <row r="47" spans="1:13" s="87" customFormat="1" ht="15.75" hidden="1">
      <c r="A47" s="1227" t="s">
        <v>550</v>
      </c>
      <c r="B47" s="1228"/>
      <c r="C47" s="1228"/>
      <c r="D47" s="1228"/>
      <c r="E47" s="1228"/>
      <c r="F47" s="1228"/>
      <c r="G47" s="1229"/>
      <c r="H47" s="469">
        <f>SUM(H46)</f>
        <v>0</v>
      </c>
      <c r="I47" s="469">
        <f>SUM(I46)</f>
        <v>0</v>
      </c>
      <c r="J47" s="469">
        <f>SUM(J46)</f>
        <v>0</v>
      </c>
    </row>
    <row r="48" spans="1:13" s="87" customFormat="1" hidden="1">
      <c r="K48" s="1423" t="s">
        <v>508</v>
      </c>
      <c r="L48" s="1423"/>
      <c r="M48" s="1423"/>
    </row>
    <row r="49" spans="1:13" s="87" customFormat="1" ht="15.75" hidden="1">
      <c r="A49" s="1377" t="s">
        <v>496</v>
      </c>
      <c r="B49" s="1377"/>
      <c r="C49" s="1377"/>
      <c r="D49" s="1377"/>
      <c r="E49" s="1377"/>
      <c r="F49" s="1377"/>
      <c r="G49" s="1377"/>
      <c r="H49" s="1377"/>
      <c r="I49" s="1377"/>
      <c r="J49" s="1377"/>
      <c r="K49" s="402">
        <f>H39+H46</f>
        <v>0</v>
      </c>
      <c r="L49" s="402">
        <f>I39+I46</f>
        <v>0</v>
      </c>
      <c r="M49" s="402">
        <f>J39+J46</f>
        <v>0</v>
      </c>
    </row>
    <row r="50" spans="1:13" s="87" customFormat="1" ht="15.75" hidden="1">
      <c r="A50" s="1361" t="s">
        <v>97</v>
      </c>
      <c r="B50" s="1361" t="s">
        <v>0</v>
      </c>
      <c r="C50" s="1361" t="s">
        <v>96</v>
      </c>
      <c r="D50" s="1361" t="s">
        <v>70</v>
      </c>
      <c r="E50" s="1379" t="s">
        <v>45</v>
      </c>
      <c r="F50" s="1379" t="s">
        <v>80</v>
      </c>
      <c r="G50" s="1314" t="s">
        <v>102</v>
      </c>
      <c r="H50" s="1258" t="s">
        <v>95</v>
      </c>
      <c r="I50" s="1258"/>
      <c r="J50" s="1258"/>
    </row>
    <row r="51" spans="1:13" s="87" customFormat="1" ht="15.75" hidden="1">
      <c r="A51" s="1362"/>
      <c r="B51" s="1362"/>
      <c r="C51" s="1362"/>
      <c r="D51" s="1362"/>
      <c r="E51" s="1379"/>
      <c r="F51" s="1379"/>
      <c r="G51" s="1314"/>
      <c r="H51" s="85">
        <f>H14</f>
        <v>2024</v>
      </c>
      <c r="I51" s="85">
        <f>I14</f>
        <v>2025</v>
      </c>
      <c r="J51" s="85">
        <f>J14</f>
        <v>2026</v>
      </c>
    </row>
    <row r="52" spans="1:13" ht="31.15" hidden="1" customHeight="1">
      <c r="A52" s="1335">
        <v>1</v>
      </c>
      <c r="B52" s="1374">
        <v>212</v>
      </c>
      <c r="C52" s="1363" t="s">
        <v>5</v>
      </c>
      <c r="D52" s="37" t="s">
        <v>6</v>
      </c>
      <c r="E52" s="38"/>
      <c r="F52" s="33"/>
      <c r="G52" s="39"/>
      <c r="H52" s="33"/>
      <c r="I52" s="33"/>
      <c r="J52" s="33"/>
    </row>
    <row r="53" spans="1:13" ht="60" hidden="1">
      <c r="A53" s="1336"/>
      <c r="B53" s="1375"/>
      <c r="C53" s="1364"/>
      <c r="D53" s="37" t="s">
        <v>7</v>
      </c>
      <c r="E53" s="38"/>
      <c r="F53" s="33"/>
      <c r="G53" s="39"/>
      <c r="H53" s="33"/>
      <c r="I53" s="33"/>
      <c r="J53" s="33"/>
    </row>
    <row r="54" spans="1:13" ht="15.75" hidden="1">
      <c r="A54" s="1336"/>
      <c r="B54" s="1375"/>
      <c r="C54" s="1365"/>
      <c r="D54" s="37"/>
      <c r="E54" s="38"/>
      <c r="F54" s="33"/>
      <c r="G54" s="39"/>
      <c r="H54" s="33"/>
      <c r="I54" s="33"/>
      <c r="J54" s="33"/>
      <c r="K54" s="40"/>
    </row>
    <row r="55" spans="1:13" ht="15.75" hidden="1">
      <c r="A55" s="1372"/>
      <c r="B55" s="1376"/>
      <c r="C55" s="323" t="s">
        <v>337</v>
      </c>
      <c r="D55" s="317"/>
      <c r="E55" s="318"/>
      <c r="F55" s="319"/>
      <c r="G55" s="320"/>
      <c r="H55" s="176">
        <f>SUM(H52:H54)</f>
        <v>0</v>
      </c>
      <c r="I55" s="176">
        <f>SUM(I52:I54)</f>
        <v>0</v>
      </c>
      <c r="J55" s="176">
        <f>SUM(J52:J54)</f>
        <v>0</v>
      </c>
    </row>
    <row r="56" spans="1:13" ht="60" hidden="1">
      <c r="A56" s="1350">
        <v>2</v>
      </c>
      <c r="B56" s="1337">
        <v>222</v>
      </c>
      <c r="C56" s="1358" t="s">
        <v>8</v>
      </c>
      <c r="D56" s="37" t="s">
        <v>9</v>
      </c>
      <c r="E56" s="38"/>
      <c r="F56" s="33"/>
      <c r="G56" s="39"/>
      <c r="H56" s="33"/>
      <c r="I56" s="33"/>
      <c r="J56" s="33"/>
    </row>
    <row r="57" spans="1:13" ht="15.75" hidden="1">
      <c r="A57" s="1351"/>
      <c r="B57" s="1338"/>
      <c r="C57" s="1359"/>
      <c r="D57" s="37"/>
      <c r="E57" s="38"/>
      <c r="F57" s="33"/>
      <c r="G57" s="39"/>
      <c r="H57" s="33"/>
      <c r="I57" s="33"/>
      <c r="J57" s="33"/>
    </row>
    <row r="58" spans="1:13" ht="15.75" hidden="1">
      <c r="A58" s="1351"/>
      <c r="B58" s="1338"/>
      <c r="C58" s="1360"/>
      <c r="D58" s="37"/>
      <c r="E58" s="38"/>
      <c r="F58" s="33"/>
      <c r="G58" s="39"/>
      <c r="H58" s="33"/>
      <c r="I58" s="33"/>
      <c r="J58" s="33"/>
    </row>
    <row r="59" spans="1:13" ht="15.75" hidden="1">
      <c r="A59" s="1352"/>
      <c r="B59" s="1357"/>
      <c r="C59" s="321" t="s">
        <v>338</v>
      </c>
      <c r="D59" s="317"/>
      <c r="E59" s="318"/>
      <c r="F59" s="319"/>
      <c r="G59" s="320"/>
      <c r="H59" s="176">
        <f>SUM(H56:H58)</f>
        <v>0</v>
      </c>
      <c r="I59" s="176">
        <f>SUM(I56:I58)</f>
        <v>0</v>
      </c>
      <c r="J59" s="176">
        <f>SUM(J56:J58)</f>
        <v>0</v>
      </c>
    </row>
    <row r="60" spans="1:13" ht="60" hidden="1">
      <c r="A60" s="1350">
        <v>3</v>
      </c>
      <c r="B60" s="1337">
        <v>226</v>
      </c>
      <c r="C60" s="1358" t="s">
        <v>10</v>
      </c>
      <c r="D60" s="37" t="s">
        <v>11</v>
      </c>
      <c r="E60" s="38"/>
      <c r="F60" s="33"/>
      <c r="G60" s="39"/>
      <c r="H60" s="33"/>
      <c r="I60" s="33"/>
      <c r="J60" s="33"/>
    </row>
    <row r="61" spans="1:13" ht="15.75" hidden="1">
      <c r="A61" s="1351"/>
      <c r="B61" s="1338"/>
      <c r="C61" s="1359"/>
      <c r="D61" s="37"/>
      <c r="E61" s="38"/>
      <c r="F61" s="33"/>
      <c r="G61" s="39"/>
      <c r="H61" s="33"/>
      <c r="I61" s="33"/>
      <c r="J61" s="33"/>
    </row>
    <row r="62" spans="1:13" ht="15.75" hidden="1">
      <c r="A62" s="1351"/>
      <c r="B62" s="1338"/>
      <c r="C62" s="1360"/>
      <c r="D62" s="37"/>
      <c r="E62" s="38"/>
      <c r="F62" s="33"/>
      <c r="G62" s="39"/>
      <c r="H62" s="33"/>
      <c r="I62" s="33"/>
      <c r="J62" s="33"/>
    </row>
    <row r="63" spans="1:13" ht="15.75" hidden="1">
      <c r="A63" s="1352"/>
      <c r="B63" s="1357"/>
      <c r="C63" s="321" t="s">
        <v>339</v>
      </c>
      <c r="D63" s="317"/>
      <c r="E63" s="318"/>
      <c r="F63" s="319"/>
      <c r="G63" s="320"/>
      <c r="H63" s="176">
        <f>SUM(H60:H62)</f>
        <v>0</v>
      </c>
      <c r="I63" s="176">
        <f>SUM(I60:I62)</f>
        <v>0</v>
      </c>
      <c r="J63" s="176">
        <f>SUM(J60:J62)</f>
        <v>0</v>
      </c>
    </row>
    <row r="64" spans="1:13" ht="39.6" hidden="1" customHeight="1">
      <c r="A64" s="1350">
        <v>4</v>
      </c>
      <c r="B64" s="1337">
        <v>262</v>
      </c>
      <c r="C64" s="1358" t="s">
        <v>319</v>
      </c>
      <c r="D64" s="268" t="s">
        <v>340</v>
      </c>
      <c r="E64" s="204"/>
      <c r="F64" s="64"/>
      <c r="G64" s="205"/>
      <c r="H64" s="64"/>
      <c r="I64" s="64"/>
      <c r="J64" s="64"/>
    </row>
    <row r="65" spans="1:11" ht="39.6" hidden="1" customHeight="1">
      <c r="A65" s="1351"/>
      <c r="B65" s="1338"/>
      <c r="C65" s="1359"/>
      <c r="D65" s="203"/>
      <c r="E65" s="204"/>
      <c r="F65" s="64"/>
      <c r="G65" s="205"/>
      <c r="H65" s="64"/>
      <c r="I65" s="64"/>
      <c r="J65" s="64"/>
    </row>
    <row r="66" spans="1:11" ht="39.6" hidden="1" customHeight="1">
      <c r="A66" s="1351"/>
      <c r="B66" s="1338"/>
      <c r="C66" s="1360"/>
      <c r="D66" s="203"/>
      <c r="E66" s="204"/>
      <c r="F66" s="64"/>
      <c r="G66" s="205"/>
      <c r="H66" s="64"/>
      <c r="I66" s="64"/>
      <c r="J66" s="64"/>
    </row>
    <row r="67" spans="1:11" ht="15.75" hidden="1">
      <c r="A67" s="1352"/>
      <c r="B67" s="1357"/>
      <c r="C67" s="322" t="s">
        <v>414</v>
      </c>
      <c r="D67" s="324"/>
      <c r="E67" s="325"/>
      <c r="F67" s="176"/>
      <c r="G67" s="326"/>
      <c r="H67" s="176">
        <f>SUM(H64:H66)</f>
        <v>0</v>
      </c>
      <c r="I67" s="176">
        <f>SUM(I64:I66)</f>
        <v>0</v>
      </c>
      <c r="J67" s="176">
        <f>SUM(J64:J66)</f>
        <v>0</v>
      </c>
    </row>
    <row r="68" spans="1:11" ht="25.5" hidden="1">
      <c r="A68" s="1350">
        <v>5</v>
      </c>
      <c r="B68" s="1337">
        <v>266</v>
      </c>
      <c r="C68" s="1358" t="s">
        <v>320</v>
      </c>
      <c r="D68" s="269" t="s">
        <v>341</v>
      </c>
      <c r="E68" s="38"/>
      <c r="F68" s="33"/>
      <c r="G68" s="39"/>
      <c r="H68" s="64"/>
      <c r="I68" s="64"/>
      <c r="J68" s="64"/>
    </row>
    <row r="69" spans="1:11" ht="38.25" hidden="1">
      <c r="A69" s="1351"/>
      <c r="B69" s="1338"/>
      <c r="C69" s="1359"/>
      <c r="D69" s="316" t="s">
        <v>73</v>
      </c>
      <c r="E69" s="38"/>
      <c r="F69" s="33"/>
      <c r="G69" s="39"/>
      <c r="H69" s="33"/>
      <c r="I69" s="33"/>
      <c r="J69" s="33"/>
      <c r="K69" s="40">
        <f>E69*F69*12</f>
        <v>0</v>
      </c>
    </row>
    <row r="70" spans="1:11" ht="15.75" hidden="1">
      <c r="A70" s="1351"/>
      <c r="B70" s="1338"/>
      <c r="C70" s="1360"/>
      <c r="D70" s="37"/>
      <c r="E70" s="38"/>
      <c r="F70" s="33"/>
      <c r="G70" s="39"/>
      <c r="H70" s="33"/>
      <c r="I70" s="33"/>
      <c r="J70" s="33"/>
      <c r="K70" s="40"/>
    </row>
    <row r="71" spans="1:11" ht="15.75" hidden="1">
      <c r="A71" s="1352"/>
      <c r="B71" s="1357"/>
      <c r="C71" s="322" t="s">
        <v>413</v>
      </c>
      <c r="D71" s="324"/>
      <c r="E71" s="325"/>
      <c r="F71" s="176"/>
      <c r="G71" s="326"/>
      <c r="H71" s="176">
        <f>SUM(H68:H70)</f>
        <v>0</v>
      </c>
      <c r="I71" s="176">
        <f>SUM(I68:I70)</f>
        <v>0</v>
      </c>
      <c r="J71" s="176">
        <f>SUM(J68:J70)</f>
        <v>0</v>
      </c>
    </row>
    <row r="72" spans="1:11" ht="45" hidden="1">
      <c r="A72" s="1350">
        <v>6</v>
      </c>
      <c r="B72" s="1337">
        <v>290</v>
      </c>
      <c r="C72" s="1358" t="s">
        <v>12</v>
      </c>
      <c r="D72" s="37" t="s">
        <v>13</v>
      </c>
      <c r="E72" s="38"/>
      <c r="F72" s="33"/>
      <c r="G72" s="39"/>
      <c r="H72" s="33"/>
      <c r="I72" s="33"/>
      <c r="J72" s="33"/>
    </row>
    <row r="73" spans="1:11" ht="15.75" hidden="1">
      <c r="A73" s="1351"/>
      <c r="B73" s="1338"/>
      <c r="C73" s="1359"/>
      <c r="D73" s="37"/>
      <c r="E73" s="38"/>
      <c r="F73" s="33"/>
      <c r="G73" s="39"/>
      <c r="H73" s="33"/>
      <c r="I73" s="33"/>
      <c r="J73" s="33"/>
    </row>
    <row r="74" spans="1:11" ht="15.75" hidden="1">
      <c r="A74" s="1351"/>
      <c r="B74" s="1338"/>
      <c r="C74" s="1360"/>
      <c r="D74" s="37"/>
      <c r="E74" s="38"/>
      <c r="F74" s="33"/>
      <c r="G74" s="39"/>
      <c r="H74" s="33"/>
      <c r="I74" s="33"/>
      <c r="J74" s="33"/>
    </row>
    <row r="75" spans="1:11" ht="15.75" hidden="1">
      <c r="A75" s="1352"/>
      <c r="B75" s="1357"/>
      <c r="C75" s="321" t="s">
        <v>342</v>
      </c>
      <c r="D75" s="324"/>
      <c r="E75" s="325"/>
      <c r="F75" s="176"/>
      <c r="G75" s="326"/>
      <c r="H75" s="176">
        <f>SUM(H72:H74)</f>
        <v>0</v>
      </c>
      <c r="I75" s="176">
        <f>SUM(I72:I74)</f>
        <v>0</v>
      </c>
      <c r="J75" s="176">
        <f>SUM(J72:J74)</f>
        <v>0</v>
      </c>
    </row>
    <row r="76" spans="1:11" ht="15.75" hidden="1">
      <c r="A76" s="1260" t="s">
        <v>351</v>
      </c>
      <c r="B76" s="1261"/>
      <c r="C76" s="1261"/>
      <c r="D76" s="1261"/>
      <c r="E76" s="1261"/>
      <c r="F76" s="1261"/>
      <c r="G76" s="1262"/>
      <c r="H76" s="176">
        <f>H75+H71+H67+H63+H59+H55</f>
        <v>0</v>
      </c>
      <c r="I76" s="176">
        <f>I75+I71+I67+I63+I59+I55</f>
        <v>0</v>
      </c>
      <c r="J76" s="176">
        <f>J75+J71+J67+J63+J59+J55</f>
        <v>0</v>
      </c>
    </row>
    <row r="77" spans="1:11" ht="45" hidden="1">
      <c r="A77" s="1335">
        <v>1</v>
      </c>
      <c r="B77" s="1374">
        <v>212</v>
      </c>
      <c r="C77" s="1363" t="s">
        <v>5</v>
      </c>
      <c r="D77" s="37" t="s">
        <v>6</v>
      </c>
      <c r="E77" s="38"/>
      <c r="F77" s="33"/>
      <c r="G77" s="39"/>
      <c r="H77" s="33"/>
      <c r="I77" s="33"/>
      <c r="J77" s="33"/>
    </row>
    <row r="78" spans="1:11" ht="60" hidden="1">
      <c r="A78" s="1336"/>
      <c r="B78" s="1375"/>
      <c r="C78" s="1364"/>
      <c r="D78" s="37" t="s">
        <v>7</v>
      </c>
      <c r="E78" s="38"/>
      <c r="F78" s="33"/>
      <c r="G78" s="39"/>
      <c r="H78" s="33"/>
      <c r="I78" s="33"/>
      <c r="J78" s="33"/>
    </row>
    <row r="79" spans="1:11" ht="15.75" hidden="1">
      <c r="A79" s="1336"/>
      <c r="B79" s="1375"/>
      <c r="C79" s="1365"/>
      <c r="D79" s="37"/>
      <c r="E79" s="38"/>
      <c r="F79" s="33"/>
      <c r="G79" s="39"/>
      <c r="H79" s="33"/>
      <c r="I79" s="33"/>
      <c r="J79" s="33"/>
      <c r="K79" s="40">
        <f>E79*F79*12</f>
        <v>0</v>
      </c>
    </row>
    <row r="80" spans="1:11" ht="15.75" hidden="1">
      <c r="A80" s="1372"/>
      <c r="B80" s="1376"/>
      <c r="C80" s="323" t="s">
        <v>337</v>
      </c>
      <c r="D80" s="317"/>
      <c r="E80" s="318"/>
      <c r="F80" s="319"/>
      <c r="G80" s="320"/>
      <c r="H80" s="176">
        <f>SUM(H77:H79)</f>
        <v>0</v>
      </c>
      <c r="I80" s="176">
        <f>SUM(I77:I79)</f>
        <v>0</v>
      </c>
      <c r="J80" s="176">
        <f>SUM(J77:J79)</f>
        <v>0</v>
      </c>
    </row>
    <row r="81" spans="1:11" ht="60" hidden="1">
      <c r="A81" s="1350">
        <v>2</v>
      </c>
      <c r="B81" s="1337">
        <v>222</v>
      </c>
      <c r="C81" s="1358" t="s">
        <v>8</v>
      </c>
      <c r="D81" s="37" t="s">
        <v>9</v>
      </c>
      <c r="E81" s="38"/>
      <c r="F81" s="33"/>
      <c r="G81" s="39"/>
      <c r="H81" s="33"/>
      <c r="I81" s="33"/>
      <c r="J81" s="33"/>
    </row>
    <row r="82" spans="1:11" ht="15.75" hidden="1">
      <c r="A82" s="1351"/>
      <c r="B82" s="1338"/>
      <c r="C82" s="1359"/>
      <c r="D82" s="37"/>
      <c r="E82" s="38"/>
      <c r="F82" s="33"/>
      <c r="G82" s="39"/>
      <c r="H82" s="33"/>
      <c r="I82" s="33"/>
      <c r="J82" s="33"/>
    </row>
    <row r="83" spans="1:11" ht="15.75" hidden="1">
      <c r="A83" s="1351"/>
      <c r="B83" s="1338"/>
      <c r="C83" s="1360"/>
      <c r="D83" s="37"/>
      <c r="E83" s="38"/>
      <c r="F83" s="33"/>
      <c r="G83" s="39"/>
      <c r="H83" s="33"/>
      <c r="I83" s="33"/>
      <c r="J83" s="33"/>
    </row>
    <row r="84" spans="1:11" ht="15.75" hidden="1">
      <c r="A84" s="1352"/>
      <c r="B84" s="1357"/>
      <c r="C84" s="321" t="s">
        <v>338</v>
      </c>
      <c r="D84" s="317"/>
      <c r="E84" s="318"/>
      <c r="F84" s="319"/>
      <c r="G84" s="320"/>
      <c r="H84" s="176">
        <f>SUM(H81:H83)</f>
        <v>0</v>
      </c>
      <c r="I84" s="176">
        <f>SUM(I81:I83)</f>
        <v>0</v>
      </c>
      <c r="J84" s="176">
        <f>SUM(J81:J83)</f>
        <v>0</v>
      </c>
    </row>
    <row r="85" spans="1:11" ht="60" hidden="1">
      <c r="A85" s="1350">
        <v>3</v>
      </c>
      <c r="B85" s="1337">
        <v>226</v>
      </c>
      <c r="C85" s="1358" t="s">
        <v>10</v>
      </c>
      <c r="D85" s="37" t="s">
        <v>11</v>
      </c>
      <c r="E85" s="38"/>
      <c r="F85" s="33"/>
      <c r="G85" s="39"/>
      <c r="H85" s="33"/>
      <c r="I85" s="33"/>
      <c r="J85" s="33"/>
    </row>
    <row r="86" spans="1:11" ht="15.75" hidden="1">
      <c r="A86" s="1351"/>
      <c r="B86" s="1338"/>
      <c r="C86" s="1359"/>
      <c r="D86" s="37"/>
      <c r="E86" s="38"/>
      <c r="F86" s="33"/>
      <c r="G86" s="39"/>
      <c r="H86" s="33"/>
      <c r="I86" s="33"/>
      <c r="J86" s="33"/>
    </row>
    <row r="87" spans="1:11" ht="15.75" hidden="1">
      <c r="A87" s="1351"/>
      <c r="B87" s="1338"/>
      <c r="C87" s="1360"/>
      <c r="D87" s="37"/>
      <c r="E87" s="38"/>
      <c r="F87" s="33"/>
      <c r="G87" s="39"/>
      <c r="H87" s="33"/>
      <c r="I87" s="33"/>
      <c r="J87" s="33"/>
    </row>
    <row r="88" spans="1:11" ht="15.75" hidden="1">
      <c r="A88" s="1352"/>
      <c r="B88" s="1357"/>
      <c r="C88" s="321" t="s">
        <v>339</v>
      </c>
      <c r="D88" s="317"/>
      <c r="E88" s="318"/>
      <c r="F88" s="319"/>
      <c r="G88" s="320"/>
      <c r="H88" s="176">
        <f>SUM(H85:H87)</f>
        <v>0</v>
      </c>
      <c r="I88" s="176">
        <f>SUM(I85:I87)</f>
        <v>0</v>
      </c>
      <c r="J88" s="176">
        <f>SUM(J85:J87)</f>
        <v>0</v>
      </c>
    </row>
    <row r="89" spans="1:11" ht="37.9" hidden="1" customHeight="1">
      <c r="A89" s="1350">
        <v>4</v>
      </c>
      <c r="B89" s="1337">
        <v>262</v>
      </c>
      <c r="C89" s="1358" t="s">
        <v>319</v>
      </c>
      <c r="D89" s="268" t="s">
        <v>340</v>
      </c>
      <c r="E89" s="204"/>
      <c r="F89" s="64"/>
      <c r="G89" s="205"/>
      <c r="H89" s="64"/>
      <c r="I89" s="64"/>
      <c r="J89" s="64"/>
    </row>
    <row r="90" spans="1:11" ht="37.9" hidden="1" customHeight="1">
      <c r="A90" s="1351"/>
      <c r="B90" s="1338"/>
      <c r="C90" s="1359"/>
      <c r="D90" s="203"/>
      <c r="E90" s="204"/>
      <c r="F90" s="64"/>
      <c r="G90" s="205"/>
      <c r="H90" s="64"/>
      <c r="I90" s="64"/>
      <c r="J90" s="64"/>
    </row>
    <row r="91" spans="1:11" ht="37.9" hidden="1" customHeight="1">
      <c r="A91" s="1351"/>
      <c r="B91" s="1338"/>
      <c r="C91" s="1360"/>
      <c r="D91" s="203"/>
      <c r="E91" s="204"/>
      <c r="F91" s="64"/>
      <c r="G91" s="205"/>
      <c r="H91" s="64"/>
      <c r="I91" s="64"/>
      <c r="J91" s="64"/>
    </row>
    <row r="92" spans="1:11" ht="15.75" hidden="1">
      <c r="A92" s="1352"/>
      <c r="B92" s="1357"/>
      <c r="C92" s="322" t="s">
        <v>414</v>
      </c>
      <c r="D92" s="324"/>
      <c r="E92" s="325"/>
      <c r="F92" s="176"/>
      <c r="G92" s="326"/>
      <c r="H92" s="176">
        <f>SUM(H89:H91)</f>
        <v>0</v>
      </c>
      <c r="I92" s="176">
        <f>SUM(I89:I91)</f>
        <v>0</v>
      </c>
      <c r="J92" s="176">
        <f>SUM(J89:J91)</f>
        <v>0</v>
      </c>
    </row>
    <row r="93" spans="1:11" ht="25.5" hidden="1">
      <c r="A93" s="1350">
        <v>5</v>
      </c>
      <c r="B93" s="1337">
        <v>266</v>
      </c>
      <c r="C93" s="1358" t="s">
        <v>320</v>
      </c>
      <c r="D93" s="269" t="s">
        <v>341</v>
      </c>
      <c r="E93" s="38"/>
      <c r="F93" s="33"/>
      <c r="G93" s="39"/>
      <c r="H93" s="64"/>
      <c r="I93" s="64"/>
      <c r="J93" s="64"/>
    </row>
    <row r="94" spans="1:11" ht="38.25" hidden="1">
      <c r="A94" s="1351"/>
      <c r="B94" s="1338"/>
      <c r="C94" s="1359"/>
      <c r="D94" s="316" t="s">
        <v>73</v>
      </c>
      <c r="E94" s="38"/>
      <c r="F94" s="33"/>
      <c r="G94" s="39"/>
      <c r="H94" s="33"/>
      <c r="I94" s="33"/>
      <c r="J94" s="33"/>
      <c r="K94" s="40">
        <f>E94*F94*12</f>
        <v>0</v>
      </c>
    </row>
    <row r="95" spans="1:11" ht="15.75" hidden="1">
      <c r="A95" s="1351"/>
      <c r="B95" s="1338"/>
      <c r="C95" s="1360"/>
      <c r="D95" s="37"/>
      <c r="E95" s="38"/>
      <c r="F95" s="33"/>
      <c r="G95" s="39"/>
      <c r="H95" s="33"/>
      <c r="I95" s="33"/>
      <c r="J95" s="33"/>
      <c r="K95" s="40"/>
    </row>
    <row r="96" spans="1:11" ht="15.75" hidden="1">
      <c r="A96" s="1352"/>
      <c r="B96" s="1357"/>
      <c r="C96" s="322" t="s">
        <v>413</v>
      </c>
      <c r="D96" s="324"/>
      <c r="E96" s="325"/>
      <c r="F96" s="176"/>
      <c r="G96" s="326"/>
      <c r="H96" s="176">
        <f>SUM(H93:H95)</f>
        <v>0</v>
      </c>
      <c r="I96" s="176">
        <f>SUM(I93:I95)</f>
        <v>0</v>
      </c>
      <c r="J96" s="176">
        <f>SUM(J93:J95)</f>
        <v>0</v>
      </c>
    </row>
    <row r="97" spans="1:10" ht="45" hidden="1">
      <c r="A97" s="1350">
        <v>6</v>
      </c>
      <c r="B97" s="1337">
        <v>290</v>
      </c>
      <c r="C97" s="1358" t="s">
        <v>12</v>
      </c>
      <c r="D97" s="37" t="s">
        <v>13</v>
      </c>
      <c r="E97" s="38"/>
      <c r="F97" s="33"/>
      <c r="G97" s="39"/>
      <c r="H97" s="33"/>
      <c r="I97" s="33"/>
      <c r="J97" s="33"/>
    </row>
    <row r="98" spans="1:10" ht="15.75" hidden="1">
      <c r="A98" s="1351"/>
      <c r="B98" s="1338"/>
      <c r="C98" s="1359"/>
      <c r="D98" s="37"/>
      <c r="E98" s="38"/>
      <c r="F98" s="33"/>
      <c r="G98" s="39"/>
      <c r="H98" s="33"/>
      <c r="I98" s="33"/>
      <c r="J98" s="33"/>
    </row>
    <row r="99" spans="1:10" ht="15.75" hidden="1">
      <c r="A99" s="1351"/>
      <c r="B99" s="1338"/>
      <c r="C99" s="1359"/>
      <c r="D99" s="37"/>
      <c r="E99" s="38"/>
      <c r="F99" s="33"/>
      <c r="G99" s="39"/>
      <c r="H99" s="33"/>
      <c r="I99" s="33"/>
      <c r="J99" s="33"/>
    </row>
    <row r="100" spans="1:10" ht="15.75" hidden="1">
      <c r="A100" s="1351"/>
      <c r="B100" s="1338"/>
      <c r="C100" s="1360"/>
      <c r="D100" s="37"/>
      <c r="E100" s="38"/>
      <c r="F100" s="33"/>
      <c r="G100" s="39"/>
      <c r="H100" s="33"/>
      <c r="I100" s="33"/>
      <c r="J100" s="33"/>
    </row>
    <row r="101" spans="1:10" ht="15.75" hidden="1">
      <c r="A101" s="1352"/>
      <c r="B101" s="1357"/>
      <c r="C101" s="321" t="s">
        <v>342</v>
      </c>
      <c r="D101" s="324"/>
      <c r="E101" s="325"/>
      <c r="F101" s="176"/>
      <c r="G101" s="326"/>
      <c r="H101" s="176">
        <f>SUM(H97:H100)</f>
        <v>0</v>
      </c>
      <c r="I101" s="176">
        <f>SUM(I97:I100)</f>
        <v>0</v>
      </c>
      <c r="J101" s="176">
        <f>SUM(J97:J100)</f>
        <v>0</v>
      </c>
    </row>
    <row r="102" spans="1:10" ht="15.75" hidden="1">
      <c r="A102" s="1260" t="s">
        <v>350</v>
      </c>
      <c r="B102" s="1261"/>
      <c r="C102" s="1261"/>
      <c r="D102" s="1261"/>
      <c r="E102" s="1261"/>
      <c r="F102" s="1261"/>
      <c r="G102" s="1262"/>
      <c r="H102" s="176">
        <f>H101+H96+H92+H88+H84+H80</f>
        <v>0</v>
      </c>
      <c r="I102" s="176">
        <f>I101+I96+I92+I88+I84+I80</f>
        <v>0</v>
      </c>
      <c r="J102" s="176">
        <f>J101+J96+J92+J88+J84+J80</f>
        <v>0</v>
      </c>
    </row>
    <row r="103" spans="1:10" ht="15.75" hidden="1">
      <c r="A103" s="1366" t="s">
        <v>14</v>
      </c>
      <c r="B103" s="1367"/>
      <c r="C103" s="1367"/>
      <c r="D103" s="1367"/>
      <c r="E103" s="1367"/>
      <c r="F103" s="1367"/>
      <c r="G103" s="1368"/>
      <c r="H103" s="67">
        <f>H102+H76</f>
        <v>0</v>
      </c>
      <c r="I103" s="67">
        <f>I102+I76</f>
        <v>0</v>
      </c>
      <c r="J103" s="67">
        <f>J102+J76</f>
        <v>0</v>
      </c>
    </row>
    <row r="104" spans="1:10" hidden="1"/>
    <row r="105" spans="1:10" ht="15.75" hidden="1">
      <c r="A105" s="1388" t="s">
        <v>497</v>
      </c>
      <c r="B105" s="1388"/>
      <c r="C105" s="1388"/>
      <c r="D105" s="1388"/>
      <c r="E105" s="1388"/>
      <c r="F105" s="1388"/>
      <c r="G105" s="1388"/>
      <c r="H105" s="1388"/>
      <c r="I105" s="1388"/>
      <c r="J105" s="1388"/>
    </row>
    <row r="106" spans="1:10" ht="15.75" hidden="1">
      <c r="A106" s="1263" t="s">
        <v>97</v>
      </c>
      <c r="B106" s="1263" t="s">
        <v>0</v>
      </c>
      <c r="C106" s="1263" t="s">
        <v>96</v>
      </c>
      <c r="D106" s="1263" t="s">
        <v>70</v>
      </c>
      <c r="E106" s="1353" t="s">
        <v>45</v>
      </c>
      <c r="F106" s="1353" t="s">
        <v>81</v>
      </c>
      <c r="G106" s="1225" t="s">
        <v>94</v>
      </c>
      <c r="H106" s="1226" t="s">
        <v>95</v>
      </c>
      <c r="I106" s="1226"/>
      <c r="J106" s="1226"/>
    </row>
    <row r="107" spans="1:10" ht="15.75" hidden="1">
      <c r="A107" s="1264"/>
      <c r="B107" s="1264"/>
      <c r="C107" s="1264"/>
      <c r="D107" s="1264"/>
      <c r="E107" s="1353"/>
      <c r="F107" s="1353"/>
      <c r="G107" s="1225"/>
      <c r="H107" s="32">
        <f>H14</f>
        <v>2024</v>
      </c>
      <c r="I107" s="32">
        <f>I14</f>
        <v>2025</v>
      </c>
      <c r="J107" s="32">
        <f>J14</f>
        <v>2026</v>
      </c>
    </row>
    <row r="108" spans="1:10" ht="45" hidden="1">
      <c r="A108" s="73">
        <v>1</v>
      </c>
      <c r="B108" s="266">
        <v>290</v>
      </c>
      <c r="C108" s="329" t="s">
        <v>12</v>
      </c>
      <c r="D108" s="37" t="s">
        <v>13</v>
      </c>
      <c r="E108" s="38"/>
      <c r="F108" s="33"/>
      <c r="G108" s="39"/>
      <c r="H108" s="33"/>
      <c r="I108" s="33"/>
      <c r="J108" s="33"/>
    </row>
    <row r="109" spans="1:10" ht="15.75" hidden="1">
      <c r="A109" s="337"/>
      <c r="B109" s="338"/>
      <c r="C109" s="335"/>
      <c r="D109" s="37"/>
      <c r="E109" s="38"/>
      <c r="F109" s="33"/>
      <c r="G109" s="39"/>
      <c r="H109" s="33"/>
      <c r="I109" s="33"/>
      <c r="J109" s="33"/>
    </row>
    <row r="110" spans="1:10" s="87" customFormat="1" ht="15.75" hidden="1">
      <c r="A110" s="1366" t="s">
        <v>532</v>
      </c>
      <c r="B110" s="1367"/>
      <c r="C110" s="1367"/>
      <c r="D110" s="1367"/>
      <c r="E110" s="1367"/>
      <c r="F110" s="1367"/>
      <c r="G110" s="1368"/>
      <c r="H110" s="67">
        <f>SUM(H108:H109)</f>
        <v>0</v>
      </c>
      <c r="I110" s="67">
        <f>SUM(I108:I109)</f>
        <v>0</v>
      </c>
      <c r="J110" s="67">
        <f>SUM(J108:J109)</f>
        <v>0</v>
      </c>
    </row>
    <row r="111" spans="1:10" s="87" customFormat="1" hidden="1"/>
    <row r="112" spans="1:10" s="87" customFormat="1" ht="15.75" hidden="1">
      <c r="A112" s="1380" t="s">
        <v>498</v>
      </c>
      <c r="B112" s="1380"/>
      <c r="C112" s="1380"/>
      <c r="D112" s="1380"/>
      <c r="E112" s="1380"/>
      <c r="F112" s="1380"/>
      <c r="G112" s="1380"/>
      <c r="H112" s="1380"/>
      <c r="I112" s="1380"/>
      <c r="J112" s="1380"/>
    </row>
    <row r="113" spans="1:10" s="87" customFormat="1" ht="15.75" hidden="1">
      <c r="A113" s="1361" t="s">
        <v>97</v>
      </c>
      <c r="B113" s="1361" t="s">
        <v>0</v>
      </c>
      <c r="C113" s="1361" t="s">
        <v>96</v>
      </c>
      <c r="D113" s="1263" t="s">
        <v>70</v>
      </c>
      <c r="E113" s="1353" t="s">
        <v>45</v>
      </c>
      <c r="F113" s="1353" t="s">
        <v>80</v>
      </c>
      <c r="G113" s="1225" t="s">
        <v>102</v>
      </c>
      <c r="H113" s="1258" t="s">
        <v>95</v>
      </c>
      <c r="I113" s="1258"/>
      <c r="J113" s="1258"/>
    </row>
    <row r="114" spans="1:10" s="87" customFormat="1" ht="15.75" hidden="1">
      <c r="A114" s="1362"/>
      <c r="B114" s="1362"/>
      <c r="C114" s="1362"/>
      <c r="D114" s="1264"/>
      <c r="E114" s="1353"/>
      <c r="F114" s="1353"/>
      <c r="G114" s="1225"/>
      <c r="H114" s="85">
        <f>H14</f>
        <v>2024</v>
      </c>
      <c r="I114" s="85">
        <f>I14</f>
        <v>2025</v>
      </c>
      <c r="J114" s="85">
        <f>J14</f>
        <v>2026</v>
      </c>
    </row>
    <row r="115" spans="1:10" s="87" customFormat="1" ht="28.15" hidden="1" customHeight="1">
      <c r="A115" s="1163">
        <v>1</v>
      </c>
      <c r="B115" s="1337">
        <v>262</v>
      </c>
      <c r="C115" s="1358" t="s">
        <v>319</v>
      </c>
      <c r="D115" s="268"/>
      <c r="E115" s="38"/>
      <c r="F115" s="33"/>
      <c r="G115" s="39"/>
      <c r="H115" s="33"/>
      <c r="I115" s="33"/>
      <c r="J115" s="33"/>
    </row>
    <row r="116" spans="1:10" s="87" customFormat="1" ht="28.15" hidden="1" customHeight="1">
      <c r="A116" s="1427"/>
      <c r="B116" s="1338"/>
      <c r="C116" s="1359"/>
      <c r="D116" s="37"/>
      <c r="E116" s="38"/>
      <c r="F116" s="33"/>
      <c r="G116" s="39"/>
      <c r="H116" s="33"/>
      <c r="I116" s="33"/>
      <c r="J116" s="33"/>
    </row>
    <row r="117" spans="1:10" s="87" customFormat="1" ht="28.15" hidden="1" customHeight="1">
      <c r="A117" s="1427"/>
      <c r="B117" s="1338"/>
      <c r="C117" s="1360"/>
      <c r="D117" s="37"/>
      <c r="E117" s="38"/>
      <c r="F117" s="33"/>
      <c r="G117" s="39"/>
      <c r="H117" s="33"/>
      <c r="I117" s="33"/>
      <c r="J117" s="33"/>
    </row>
    <row r="118" spans="1:10" s="87" customFormat="1" ht="15.75" hidden="1">
      <c r="A118" s="1164"/>
      <c r="B118" s="1357"/>
      <c r="C118" s="322" t="s">
        <v>414</v>
      </c>
      <c r="D118" s="324"/>
      <c r="E118" s="325"/>
      <c r="F118" s="176"/>
      <c r="G118" s="326"/>
      <c r="H118" s="176">
        <f>SUM(H115:H117)</f>
        <v>0</v>
      </c>
      <c r="I118" s="176">
        <f>SUM(I115:I117)</f>
        <v>0</v>
      </c>
      <c r="J118" s="176">
        <f>SUM(J115:J117)</f>
        <v>0</v>
      </c>
    </row>
    <row r="119" spans="1:10" s="87" customFormat="1" ht="28.9" hidden="1" customHeight="1">
      <c r="A119" s="1163">
        <v>2</v>
      </c>
      <c r="B119" s="1337">
        <v>264</v>
      </c>
      <c r="C119" s="1358" t="s">
        <v>485</v>
      </c>
      <c r="D119" s="268" t="s">
        <v>486</v>
      </c>
      <c r="E119" s="38"/>
      <c r="F119" s="33"/>
      <c r="G119" s="39"/>
      <c r="H119" s="33"/>
      <c r="I119" s="33"/>
      <c r="J119" s="33"/>
    </row>
    <row r="120" spans="1:10" s="87" customFormat="1" ht="28.9" hidden="1" customHeight="1">
      <c r="A120" s="1427"/>
      <c r="B120" s="1338"/>
      <c r="C120" s="1359"/>
      <c r="D120" s="37"/>
      <c r="E120" s="38"/>
      <c r="F120" s="33"/>
      <c r="G120" s="39"/>
      <c r="H120" s="33"/>
      <c r="I120" s="33"/>
      <c r="J120" s="33"/>
    </row>
    <row r="121" spans="1:10" s="87" customFormat="1" ht="28.9" hidden="1" customHeight="1">
      <c r="A121" s="1427"/>
      <c r="B121" s="1338"/>
      <c r="C121" s="1359"/>
      <c r="D121" s="37"/>
      <c r="E121" s="38"/>
      <c r="F121" s="33"/>
      <c r="G121" s="39"/>
      <c r="H121" s="33"/>
      <c r="I121" s="33"/>
      <c r="J121" s="33"/>
    </row>
    <row r="122" spans="1:10" s="87" customFormat="1" ht="28.9" hidden="1" customHeight="1">
      <c r="A122" s="1427"/>
      <c r="B122" s="1338"/>
      <c r="C122" s="1360"/>
      <c r="D122" s="37"/>
      <c r="E122" s="38"/>
      <c r="F122" s="33"/>
      <c r="G122" s="39"/>
      <c r="H122" s="33"/>
      <c r="I122" s="33"/>
      <c r="J122" s="33"/>
    </row>
    <row r="123" spans="1:10" s="87" customFormat="1" ht="15.75" hidden="1">
      <c r="A123" s="1164"/>
      <c r="B123" s="1357"/>
      <c r="C123" s="322" t="s">
        <v>487</v>
      </c>
      <c r="D123" s="324"/>
      <c r="E123" s="325"/>
      <c r="F123" s="176"/>
      <c r="G123" s="326"/>
      <c r="H123" s="176">
        <f>SUM(H119:H122)</f>
        <v>0</v>
      </c>
      <c r="I123" s="176">
        <f>SUM(I119:I122)</f>
        <v>0</v>
      </c>
      <c r="J123" s="176">
        <f>SUM(J119:J122)</f>
        <v>0</v>
      </c>
    </row>
    <row r="124" spans="1:10" s="87" customFormat="1" ht="15.75" hidden="1">
      <c r="A124" s="1389" t="s">
        <v>546</v>
      </c>
      <c r="B124" s="1390"/>
      <c r="C124" s="1390"/>
      <c r="D124" s="1390"/>
      <c r="E124" s="1390"/>
      <c r="F124" s="1390"/>
      <c r="G124" s="1391"/>
      <c r="H124" s="67">
        <f>H123+H118</f>
        <v>0</v>
      </c>
      <c r="I124" s="67">
        <f>I123+I118</f>
        <v>0</v>
      </c>
      <c r="J124" s="67">
        <f>J123+J118</f>
        <v>0</v>
      </c>
    </row>
    <row r="125" spans="1:10" s="87" customFormat="1" ht="28.15" hidden="1" customHeight="1">
      <c r="A125" s="1163">
        <v>1</v>
      </c>
      <c r="B125" s="1337">
        <v>264</v>
      </c>
      <c r="C125" s="1358" t="s">
        <v>485</v>
      </c>
      <c r="D125" s="268" t="s">
        <v>486</v>
      </c>
      <c r="E125" s="38"/>
      <c r="F125" s="33"/>
      <c r="G125" s="39"/>
      <c r="H125" s="33"/>
      <c r="I125" s="33"/>
      <c r="J125" s="33"/>
    </row>
    <row r="126" spans="1:10" s="87" customFormat="1" ht="28.15" hidden="1" customHeight="1">
      <c r="A126" s="1427"/>
      <c r="B126" s="1338"/>
      <c r="C126" s="1359"/>
      <c r="D126" s="37"/>
      <c r="E126" s="38"/>
      <c r="F126" s="33"/>
      <c r="G126" s="39"/>
      <c r="H126" s="33"/>
      <c r="I126" s="33"/>
      <c r="J126" s="33"/>
    </row>
    <row r="127" spans="1:10" s="87" customFormat="1" ht="28.15" hidden="1" customHeight="1">
      <c r="A127" s="1427"/>
      <c r="B127" s="1338"/>
      <c r="C127" s="1359"/>
      <c r="D127" s="37"/>
      <c r="E127" s="38"/>
      <c r="F127" s="33"/>
      <c r="G127" s="39"/>
      <c r="H127" s="33"/>
      <c r="I127" s="33"/>
      <c r="J127" s="33"/>
    </row>
    <row r="128" spans="1:10" s="87" customFormat="1" ht="28.15" hidden="1" customHeight="1">
      <c r="A128" s="1427"/>
      <c r="B128" s="1338"/>
      <c r="C128" s="1360"/>
      <c r="D128" s="37"/>
      <c r="E128" s="38"/>
      <c r="F128" s="33"/>
      <c r="G128" s="39"/>
      <c r="H128" s="33"/>
      <c r="I128" s="33"/>
      <c r="J128" s="33"/>
    </row>
    <row r="129" spans="1:10" s="87" customFormat="1" ht="15.75" hidden="1">
      <c r="A129" s="1164"/>
      <c r="B129" s="1357"/>
      <c r="C129" s="322" t="s">
        <v>487</v>
      </c>
      <c r="D129" s="324"/>
      <c r="E129" s="325"/>
      <c r="F129" s="176"/>
      <c r="G129" s="326"/>
      <c r="H129" s="176">
        <f>SUM(H125:H128)</f>
        <v>0</v>
      </c>
      <c r="I129" s="176">
        <f>SUM(I125:I128)</f>
        <v>0</v>
      </c>
      <c r="J129" s="176">
        <f>SUM(J125:J128)</f>
        <v>0</v>
      </c>
    </row>
    <row r="130" spans="1:10" s="87" customFormat="1" ht="15.75" hidden="1">
      <c r="A130" s="1404" t="s">
        <v>544</v>
      </c>
      <c r="B130" s="1405"/>
      <c r="C130" s="1405"/>
      <c r="D130" s="1405"/>
      <c r="E130" s="1405"/>
      <c r="F130" s="1405"/>
      <c r="G130" s="1406"/>
      <c r="H130" s="93">
        <f>H129</f>
        <v>0</v>
      </c>
      <c r="I130" s="93">
        <f>I129</f>
        <v>0</v>
      </c>
      <c r="J130" s="93">
        <f>J129</f>
        <v>0</v>
      </c>
    </row>
    <row r="131" spans="1:10" s="87" customFormat="1" ht="15.75" hidden="1">
      <c r="A131" s="1389" t="s">
        <v>545</v>
      </c>
      <c r="B131" s="1390"/>
      <c r="C131" s="1390"/>
      <c r="D131" s="1390"/>
      <c r="E131" s="1390"/>
      <c r="F131" s="1390"/>
      <c r="G131" s="1391"/>
      <c r="H131" s="67">
        <f>H130+H124</f>
        <v>0</v>
      </c>
      <c r="I131" s="67">
        <f>I130+I124</f>
        <v>0</v>
      </c>
      <c r="J131" s="67">
        <f>J130+J124</f>
        <v>0</v>
      </c>
    </row>
    <row r="132" spans="1:10" hidden="1"/>
    <row r="133" spans="1:10" ht="15.75" hidden="1">
      <c r="A133" s="1348" t="s">
        <v>499</v>
      </c>
      <c r="B133" s="1348"/>
      <c r="C133" s="1348"/>
      <c r="D133" s="1348"/>
      <c r="E133" s="1348"/>
      <c r="F133" s="1348"/>
      <c r="G133" s="1348"/>
      <c r="H133" s="1348"/>
      <c r="I133" s="1348"/>
      <c r="J133" s="1348"/>
    </row>
    <row r="134" spans="1:10" ht="15.75" hidden="1">
      <c r="A134" s="1263" t="s">
        <v>97</v>
      </c>
      <c r="B134" s="1263" t="s">
        <v>0</v>
      </c>
      <c r="C134" s="1263" t="s">
        <v>96</v>
      </c>
      <c r="D134" s="1263" t="s">
        <v>70</v>
      </c>
      <c r="E134" s="1353" t="s">
        <v>45</v>
      </c>
      <c r="F134" s="1353" t="s">
        <v>81</v>
      </c>
      <c r="G134" s="1225" t="s">
        <v>94</v>
      </c>
      <c r="H134" s="1226" t="s">
        <v>95</v>
      </c>
      <c r="I134" s="1226"/>
      <c r="J134" s="1226"/>
    </row>
    <row r="135" spans="1:10" ht="15.75" hidden="1">
      <c r="A135" s="1264"/>
      <c r="B135" s="1264"/>
      <c r="C135" s="1264"/>
      <c r="D135" s="1264"/>
      <c r="E135" s="1353"/>
      <c r="F135" s="1353"/>
      <c r="G135" s="1225"/>
      <c r="H135" s="32">
        <f>H14</f>
        <v>2024</v>
      </c>
      <c r="I135" s="32">
        <f>I14</f>
        <v>2025</v>
      </c>
      <c r="J135" s="32">
        <f>J14</f>
        <v>2026</v>
      </c>
    </row>
    <row r="136" spans="1:10" ht="60" hidden="1">
      <c r="A136" s="36">
        <v>1</v>
      </c>
      <c r="B136" s="266">
        <v>290</v>
      </c>
      <c r="C136" s="329" t="s">
        <v>12</v>
      </c>
      <c r="D136" s="37" t="s">
        <v>17</v>
      </c>
      <c r="E136" s="38"/>
      <c r="F136" s="33"/>
      <c r="G136" s="39"/>
      <c r="H136" s="33"/>
      <c r="I136" s="33"/>
      <c r="J136" s="33"/>
    </row>
    <row r="137" spans="1:10" ht="15.75" hidden="1">
      <c r="A137" s="337"/>
      <c r="B137" s="338"/>
      <c r="C137" s="335"/>
      <c r="D137" s="37"/>
      <c r="E137" s="38"/>
      <c r="F137" s="33"/>
      <c r="G137" s="39"/>
      <c r="H137" s="33"/>
      <c r="I137" s="33"/>
      <c r="J137" s="33"/>
    </row>
    <row r="138" spans="1:10" ht="15.75" hidden="1">
      <c r="A138" s="1389" t="s">
        <v>533</v>
      </c>
      <c r="B138" s="1390"/>
      <c r="C138" s="1390"/>
      <c r="D138" s="1390"/>
      <c r="E138" s="1390"/>
      <c r="F138" s="1390"/>
      <c r="G138" s="1391"/>
      <c r="H138" s="67">
        <f>SUM(H136:H137)</f>
        <v>0</v>
      </c>
      <c r="I138" s="67">
        <f>SUM(I136:I137)</f>
        <v>0</v>
      </c>
      <c r="J138" s="67">
        <f>SUM(J136:J137)</f>
        <v>0</v>
      </c>
    </row>
    <row r="139" spans="1:10" hidden="1"/>
    <row r="140" spans="1:10" hidden="1">
      <c r="A140" s="1403" t="s">
        <v>500</v>
      </c>
      <c r="B140" s="1403"/>
      <c r="C140" s="1403"/>
      <c r="D140" s="1403"/>
      <c r="E140" s="1403"/>
      <c r="F140" s="1403"/>
      <c r="G140" s="1403"/>
      <c r="H140" s="1403"/>
      <c r="I140" s="1403"/>
      <c r="J140" s="1403"/>
    </row>
    <row r="141" spans="1:10" ht="15.75" hidden="1">
      <c r="A141" s="1263" t="s">
        <v>97</v>
      </c>
      <c r="B141" s="1263" t="s">
        <v>0</v>
      </c>
      <c r="C141" s="1263" t="s">
        <v>96</v>
      </c>
      <c r="D141" s="1263" t="s">
        <v>70</v>
      </c>
      <c r="E141" s="1327"/>
      <c r="F141" s="1353" t="s">
        <v>34</v>
      </c>
      <c r="G141" s="1353" t="s">
        <v>82</v>
      </c>
      <c r="H141" s="1226" t="s">
        <v>95</v>
      </c>
      <c r="I141" s="1226"/>
      <c r="J141" s="1226"/>
    </row>
    <row r="142" spans="1:10" ht="15.75" hidden="1">
      <c r="A142" s="1264"/>
      <c r="B142" s="1264"/>
      <c r="C142" s="1264"/>
      <c r="D142" s="1328"/>
      <c r="E142" s="1329"/>
      <c r="F142" s="1353"/>
      <c r="G142" s="1353"/>
      <c r="H142" s="32">
        <f>H14</f>
        <v>2024</v>
      </c>
      <c r="I142" s="32">
        <f>I14</f>
        <v>2025</v>
      </c>
      <c r="J142" s="32">
        <f>J14</f>
        <v>2026</v>
      </c>
    </row>
    <row r="143" spans="1:10" ht="92.45" hidden="1" customHeight="1">
      <c r="A143" s="73">
        <v>1</v>
      </c>
      <c r="B143" s="266">
        <v>290</v>
      </c>
      <c r="C143" s="265" t="s">
        <v>12</v>
      </c>
      <c r="D143" s="1211" t="s">
        <v>345</v>
      </c>
      <c r="E143" s="1213"/>
      <c r="F143" s="33"/>
      <c r="G143" s="39"/>
      <c r="H143" s="33"/>
      <c r="I143" s="33"/>
      <c r="J143" s="33"/>
    </row>
    <row r="144" spans="1:10" ht="15.75" hidden="1">
      <c r="A144" s="337"/>
      <c r="B144" s="338"/>
      <c r="C144" s="335"/>
      <c r="D144" s="1339"/>
      <c r="E144" s="1341"/>
      <c r="F144" s="33"/>
      <c r="G144" s="39"/>
      <c r="H144" s="33"/>
      <c r="I144" s="33"/>
      <c r="J144" s="33"/>
    </row>
    <row r="145" spans="1:10" ht="15.75" hidden="1">
      <c r="A145" s="1205" t="s">
        <v>534</v>
      </c>
      <c r="B145" s="1206"/>
      <c r="C145" s="1206"/>
      <c r="D145" s="1206"/>
      <c r="E145" s="1206"/>
      <c r="F145" s="1206"/>
      <c r="G145" s="1207"/>
      <c r="H145" s="67">
        <f>SUM(H143:H144)</f>
        <v>0</v>
      </c>
      <c r="I145" s="67">
        <f>SUM(I143:I144)</f>
        <v>0</v>
      </c>
      <c r="J145" s="67">
        <f>SUM(J143:J144)</f>
        <v>0</v>
      </c>
    </row>
    <row r="147" spans="1:10" ht="15.75">
      <c r="A147" s="1348" t="s">
        <v>501</v>
      </c>
      <c r="B147" s="1348"/>
      <c r="C147" s="1348"/>
      <c r="D147" s="1348"/>
      <c r="E147" s="1348"/>
      <c r="F147" s="1348"/>
      <c r="G147" s="1348"/>
      <c r="H147" s="1348"/>
      <c r="I147" s="1348"/>
      <c r="J147" s="1349"/>
    </row>
    <row r="148" spans="1:10" ht="15.75">
      <c r="A148" s="1263" t="s">
        <v>97</v>
      </c>
      <c r="B148" s="1263" t="s">
        <v>0</v>
      </c>
      <c r="C148" s="1263" t="s">
        <v>96</v>
      </c>
      <c r="D148" s="1263" t="s">
        <v>70</v>
      </c>
      <c r="E148" s="1327"/>
      <c r="F148" s="1353" t="s">
        <v>21</v>
      </c>
      <c r="G148" s="1353" t="s">
        <v>22</v>
      </c>
      <c r="H148" s="1226" t="s">
        <v>95</v>
      </c>
      <c r="I148" s="1226"/>
      <c r="J148" s="1226"/>
    </row>
    <row r="149" spans="1:10" ht="15.75">
      <c r="A149" s="1264"/>
      <c r="B149" s="1264"/>
      <c r="C149" s="1264"/>
      <c r="D149" s="1328"/>
      <c r="E149" s="1329"/>
      <c r="F149" s="1353"/>
      <c r="G149" s="1353"/>
      <c r="H149" s="32">
        <f>H14</f>
        <v>2024</v>
      </c>
      <c r="I149" s="32">
        <f>I14</f>
        <v>2025</v>
      </c>
      <c r="J149" s="32">
        <f>J14</f>
        <v>2026</v>
      </c>
    </row>
    <row r="150" spans="1:10" ht="15.75">
      <c r="A150" s="73">
        <v>1</v>
      </c>
      <c r="B150" s="1337">
        <v>290</v>
      </c>
      <c r="C150" s="1163" t="s">
        <v>12</v>
      </c>
      <c r="D150" s="1184" t="s">
        <v>23</v>
      </c>
      <c r="E150" s="1186"/>
      <c r="F150" s="447">
        <v>8530998.3399999999</v>
      </c>
      <c r="G150" s="44">
        <v>2.1999999999999999E-2</v>
      </c>
      <c r="H150" s="619">
        <v>136661</v>
      </c>
      <c r="I150" s="619">
        <v>136661</v>
      </c>
      <c r="J150" s="619">
        <v>136661</v>
      </c>
    </row>
    <row r="151" spans="1:10" ht="15.75">
      <c r="A151" s="73">
        <v>2</v>
      </c>
      <c r="B151" s="1357"/>
      <c r="C151" s="1164"/>
      <c r="D151" s="1184" t="s">
        <v>24</v>
      </c>
      <c r="E151" s="1186"/>
      <c r="F151" s="447">
        <v>7438350.9800000004</v>
      </c>
      <c r="G151" s="44">
        <v>1.4999999999999999E-2</v>
      </c>
      <c r="H151" s="619">
        <v>83681</v>
      </c>
      <c r="I151" s="619">
        <v>83681</v>
      </c>
      <c r="J151" s="619">
        <v>83681</v>
      </c>
    </row>
    <row r="152" spans="1:10" ht="15.75">
      <c r="A152" s="1205" t="s">
        <v>535</v>
      </c>
      <c r="B152" s="1206"/>
      <c r="C152" s="1206"/>
      <c r="D152" s="1206"/>
      <c r="E152" s="1206"/>
      <c r="F152" s="1206"/>
      <c r="G152" s="1207"/>
      <c r="H152" s="67">
        <f>H150+H151</f>
        <v>220342</v>
      </c>
      <c r="I152" s="67">
        <f>I150+I151</f>
        <v>220342</v>
      </c>
      <c r="J152" s="67">
        <f>J150+J151</f>
        <v>220342</v>
      </c>
    </row>
    <row r="154" spans="1:10" ht="15.75">
      <c r="A154" s="1348" t="s">
        <v>502</v>
      </c>
      <c r="B154" s="1348"/>
      <c r="C154" s="1348"/>
      <c r="D154" s="1348"/>
      <c r="E154" s="1348"/>
      <c r="F154" s="1348"/>
      <c r="G154" s="1348"/>
      <c r="H154" s="1348"/>
      <c r="I154" s="1348"/>
      <c r="J154" s="1349"/>
    </row>
    <row r="155" spans="1:10" ht="15.75">
      <c r="A155" s="1263" t="s">
        <v>97</v>
      </c>
      <c r="B155" s="1263" t="s">
        <v>0</v>
      </c>
      <c r="C155" s="1263" t="s">
        <v>96</v>
      </c>
      <c r="D155" s="1180" t="s">
        <v>70</v>
      </c>
      <c r="E155" s="1180"/>
      <c r="F155" s="1399" t="s">
        <v>27</v>
      </c>
      <c r="G155" s="1397" t="s">
        <v>28</v>
      </c>
      <c r="H155" s="1226" t="s">
        <v>95</v>
      </c>
      <c r="I155" s="1226"/>
      <c r="J155" s="1226"/>
    </row>
    <row r="156" spans="1:10" ht="15.75">
      <c r="A156" s="1264"/>
      <c r="B156" s="1264"/>
      <c r="C156" s="1264"/>
      <c r="D156" s="1180"/>
      <c r="E156" s="1180"/>
      <c r="F156" s="1400"/>
      <c r="G156" s="1398"/>
      <c r="H156" s="32">
        <f>H14</f>
        <v>2024</v>
      </c>
      <c r="I156" s="32">
        <f>I14</f>
        <v>2025</v>
      </c>
      <c r="J156" s="32">
        <f>J14</f>
        <v>2026</v>
      </c>
    </row>
    <row r="157" spans="1:10" ht="15.75">
      <c r="A157" s="73">
        <v>1</v>
      </c>
      <c r="B157" s="1402">
        <v>290</v>
      </c>
      <c r="C157" s="329" t="s">
        <v>12</v>
      </c>
      <c r="D157" s="1401" t="s">
        <v>29</v>
      </c>
      <c r="E157" s="1401"/>
      <c r="F157" s="5"/>
      <c r="G157" s="2">
        <v>4</v>
      </c>
      <c r="H157" s="33">
        <v>3680</v>
      </c>
      <c r="I157" s="33">
        <v>3680</v>
      </c>
      <c r="J157" s="33">
        <v>3680</v>
      </c>
    </row>
    <row r="158" spans="1:10" ht="15.75" hidden="1">
      <c r="A158" s="73">
        <v>2</v>
      </c>
      <c r="B158" s="1402"/>
      <c r="C158" s="329" t="s">
        <v>12</v>
      </c>
      <c r="D158" s="1184" t="s">
        <v>813</v>
      </c>
      <c r="E158" s="1186"/>
      <c r="F158" s="4" t="s">
        <v>30</v>
      </c>
      <c r="G158" s="1" t="s">
        <v>30</v>
      </c>
      <c r="H158" s="33"/>
      <c r="I158" s="33"/>
      <c r="J158" s="33"/>
    </row>
    <row r="159" spans="1:10" ht="15.75" hidden="1">
      <c r="A159" s="73">
        <v>3</v>
      </c>
      <c r="B159" s="1402"/>
      <c r="C159" s="329" t="s">
        <v>12</v>
      </c>
      <c r="D159" s="1394"/>
      <c r="E159" s="1395"/>
      <c r="F159" s="4" t="s">
        <v>30</v>
      </c>
      <c r="G159" s="1" t="s">
        <v>30</v>
      </c>
      <c r="H159" s="33"/>
      <c r="I159" s="33"/>
      <c r="J159" s="33"/>
    </row>
    <row r="160" spans="1:10" ht="15.75">
      <c r="A160" s="1205" t="s">
        <v>536</v>
      </c>
      <c r="B160" s="1206"/>
      <c r="C160" s="1206"/>
      <c r="D160" s="1206"/>
      <c r="E160" s="1206"/>
      <c r="F160" s="1206"/>
      <c r="G160" s="1207"/>
      <c r="H160" s="67">
        <f>SUM(H157:H159)</f>
        <v>3680</v>
      </c>
      <c r="I160" s="67">
        <f>SUM(I157:I159)</f>
        <v>3680</v>
      </c>
      <c r="J160" s="67">
        <f>SUM(J157:J159)</f>
        <v>3680</v>
      </c>
    </row>
    <row r="162" spans="1:10" ht="15.75" hidden="1">
      <c r="A162" s="1346" t="s">
        <v>503</v>
      </c>
      <c r="B162" s="1346"/>
      <c r="C162" s="1346"/>
      <c r="D162" s="1346"/>
      <c r="E162" s="1346"/>
      <c r="F162" s="1346"/>
      <c r="G162" s="1346"/>
      <c r="H162" s="1346"/>
      <c r="I162" s="1346"/>
      <c r="J162" s="1347"/>
    </row>
    <row r="163" spans="1:10" ht="15.75" hidden="1">
      <c r="A163" s="1263" t="s">
        <v>97</v>
      </c>
      <c r="B163" s="1263" t="s">
        <v>0</v>
      </c>
      <c r="C163" s="1263" t="s">
        <v>96</v>
      </c>
      <c r="D163" s="1226" t="s">
        <v>70</v>
      </c>
      <c r="E163" s="1226"/>
      <c r="F163" s="1226"/>
      <c r="G163" s="1226"/>
      <c r="H163" s="1226" t="s">
        <v>95</v>
      </c>
      <c r="I163" s="1226"/>
      <c r="J163" s="1226"/>
    </row>
    <row r="164" spans="1:10" ht="15.75" hidden="1">
      <c r="A164" s="1264"/>
      <c r="B164" s="1264"/>
      <c r="C164" s="1264"/>
      <c r="D164" s="1226"/>
      <c r="E164" s="1226"/>
      <c r="F164" s="1226"/>
      <c r="G164" s="1226"/>
      <c r="H164" s="32">
        <f>H14</f>
        <v>2024</v>
      </c>
      <c r="I164" s="32">
        <f>I14</f>
        <v>2025</v>
      </c>
      <c r="J164" s="32">
        <f>J14</f>
        <v>2026</v>
      </c>
    </row>
    <row r="165" spans="1:10" ht="15.75" hidden="1">
      <c r="A165" s="73">
        <v>1</v>
      </c>
      <c r="B165" s="1337">
        <v>290</v>
      </c>
      <c r="C165" s="329" t="s">
        <v>12</v>
      </c>
      <c r="D165" s="1393" t="s">
        <v>89</v>
      </c>
      <c r="E165" s="1312"/>
      <c r="F165" s="1312"/>
      <c r="G165" s="1313"/>
      <c r="H165" s="33"/>
      <c r="I165" s="33"/>
      <c r="J165" s="33"/>
    </row>
    <row r="166" spans="1:10" ht="15.75" hidden="1">
      <c r="A166" s="73">
        <v>2</v>
      </c>
      <c r="B166" s="1357"/>
      <c r="C166" s="329" t="s">
        <v>12</v>
      </c>
      <c r="D166" s="1343"/>
      <c r="E166" s="1344"/>
      <c r="F166" s="1344"/>
      <c r="G166" s="1345"/>
      <c r="H166" s="33"/>
      <c r="I166" s="33"/>
      <c r="J166" s="33"/>
    </row>
    <row r="167" spans="1:10" s="87" customFormat="1" ht="15.75" hidden="1">
      <c r="A167" s="1205" t="s">
        <v>537</v>
      </c>
      <c r="B167" s="1206"/>
      <c r="C167" s="1206"/>
      <c r="D167" s="1206"/>
      <c r="E167" s="1206"/>
      <c r="F167" s="1206"/>
      <c r="G167" s="1207"/>
      <c r="H167" s="67">
        <f>SUM(H165:H166)</f>
        <v>0</v>
      </c>
      <c r="I167" s="67">
        <f>SUM(I165:I166)</f>
        <v>0</v>
      </c>
      <c r="J167" s="67">
        <f>SUM(J165:J166)</f>
        <v>0</v>
      </c>
    </row>
    <row r="168" spans="1:10" hidden="1"/>
    <row r="169" spans="1:10" ht="15.75" hidden="1">
      <c r="A169" s="1348" t="s">
        <v>504</v>
      </c>
      <c r="B169" s="1348"/>
      <c r="C169" s="1348"/>
      <c r="D169" s="1348"/>
      <c r="E169" s="1348"/>
      <c r="F169" s="1348"/>
      <c r="G169" s="1348"/>
      <c r="H169" s="1348"/>
      <c r="I169" s="1348"/>
      <c r="J169" s="1349"/>
    </row>
    <row r="170" spans="1:10" ht="15.75" hidden="1">
      <c r="A170" s="1263" t="s">
        <v>97</v>
      </c>
      <c r="B170" s="1180" t="s">
        <v>0</v>
      </c>
      <c r="C170" s="1180" t="s">
        <v>96</v>
      </c>
      <c r="D170" s="1226" t="s">
        <v>70</v>
      </c>
      <c r="E170" s="1180" t="s">
        <v>75</v>
      </c>
      <c r="F170" s="1224" t="s">
        <v>34</v>
      </c>
      <c r="G170" s="1225" t="s">
        <v>103</v>
      </c>
      <c r="H170" s="1226" t="s">
        <v>95</v>
      </c>
      <c r="I170" s="1226"/>
      <c r="J170" s="1226"/>
    </row>
    <row r="171" spans="1:10" ht="15.75" hidden="1">
      <c r="A171" s="1264"/>
      <c r="B171" s="1180"/>
      <c r="C171" s="1180"/>
      <c r="D171" s="1226"/>
      <c r="E171" s="1180"/>
      <c r="F171" s="1224"/>
      <c r="G171" s="1225"/>
      <c r="H171" s="32">
        <f>H14</f>
        <v>2024</v>
      </c>
      <c r="I171" s="32">
        <f>I14</f>
        <v>2025</v>
      </c>
      <c r="J171" s="32">
        <f>J14</f>
        <v>2026</v>
      </c>
    </row>
    <row r="172" spans="1:10" ht="38.25" hidden="1">
      <c r="A172" s="1335">
        <v>1</v>
      </c>
      <c r="B172" s="1337">
        <v>225</v>
      </c>
      <c r="C172" s="1330" t="s">
        <v>35</v>
      </c>
      <c r="D172" s="78" t="s">
        <v>36</v>
      </c>
      <c r="E172" s="79"/>
      <c r="F172" s="80"/>
      <c r="G172" s="81"/>
      <c r="H172" s="72" t="s">
        <v>30</v>
      </c>
      <c r="I172" s="72" t="s">
        <v>30</v>
      </c>
      <c r="J172" s="72" t="s">
        <v>30</v>
      </c>
    </row>
    <row r="173" spans="1:10" ht="15.75" hidden="1">
      <c r="A173" s="1336"/>
      <c r="B173" s="1338"/>
      <c r="C173" s="1331"/>
      <c r="D173" s="46"/>
      <c r="E173" s="47" t="s">
        <v>87</v>
      </c>
      <c r="F173" s="38"/>
      <c r="G173" s="49" t="e">
        <f>H173/F173</f>
        <v>#DIV/0!</v>
      </c>
      <c r="H173" s="33"/>
      <c r="I173" s="33"/>
      <c r="J173" s="33"/>
    </row>
    <row r="174" spans="1:10" ht="15.75" hidden="1">
      <c r="A174" s="1336"/>
      <c r="B174" s="1338"/>
      <c r="C174" s="1331"/>
      <c r="D174" s="46"/>
      <c r="E174" s="47" t="s">
        <v>87</v>
      </c>
      <c r="F174" s="38"/>
      <c r="G174" s="49" t="e">
        <f t="shared" ref="G174:G181" si="2">H174/F174</f>
        <v>#DIV/0!</v>
      </c>
      <c r="H174" s="33"/>
      <c r="I174" s="33"/>
      <c r="J174" s="33"/>
    </row>
    <row r="175" spans="1:10" ht="15.75" hidden="1">
      <c r="A175" s="1336"/>
      <c r="B175" s="1338"/>
      <c r="C175" s="1331"/>
      <c r="D175" s="46"/>
      <c r="E175" s="47" t="s">
        <v>87</v>
      </c>
      <c r="F175" s="38"/>
      <c r="G175" s="49" t="e">
        <f t="shared" si="2"/>
        <v>#DIV/0!</v>
      </c>
      <c r="H175" s="33"/>
      <c r="I175" s="33"/>
      <c r="J175" s="33"/>
    </row>
    <row r="176" spans="1:10" ht="15.75" hidden="1">
      <c r="A176" s="1336"/>
      <c r="B176" s="1338"/>
      <c r="C176" s="1331"/>
      <c r="D176" s="46"/>
      <c r="E176" s="47" t="s">
        <v>87</v>
      </c>
      <c r="F176" s="38"/>
      <c r="G176" s="49" t="e">
        <f t="shared" si="2"/>
        <v>#DIV/0!</v>
      </c>
      <c r="H176" s="33"/>
      <c r="I176" s="33"/>
      <c r="J176" s="33"/>
    </row>
    <row r="177" spans="1:11" s="87" customFormat="1" ht="15.75" hidden="1">
      <c r="A177" s="1260" t="s">
        <v>374</v>
      </c>
      <c r="B177" s="1261"/>
      <c r="C177" s="1261"/>
      <c r="D177" s="1261"/>
      <c r="E177" s="1261"/>
      <c r="F177" s="1261"/>
      <c r="G177" s="1262"/>
      <c r="H177" s="176">
        <f>SUM(H173:H176)</f>
        <v>0</v>
      </c>
      <c r="I177" s="176">
        <f>SUM(I173:I176)</f>
        <v>0</v>
      </c>
      <c r="J177" s="176">
        <f>SUM(J173:J176)</f>
        <v>0</v>
      </c>
    </row>
    <row r="178" spans="1:11" ht="15.75" hidden="1">
      <c r="A178" s="1335">
        <v>2</v>
      </c>
      <c r="B178" s="1337">
        <v>226</v>
      </c>
      <c r="C178" s="1330" t="s">
        <v>10</v>
      </c>
      <c r="D178" s="46"/>
      <c r="E178" s="47" t="s">
        <v>87</v>
      </c>
      <c r="F178" s="38"/>
      <c r="G178" s="49" t="e">
        <f>H178/F178</f>
        <v>#DIV/0!</v>
      </c>
      <c r="H178" s="33"/>
      <c r="I178" s="33"/>
      <c r="J178" s="33"/>
    </row>
    <row r="179" spans="1:11" ht="15.75" hidden="1">
      <c r="A179" s="1336"/>
      <c r="B179" s="1338"/>
      <c r="C179" s="1331"/>
      <c r="D179" s="46"/>
      <c r="E179" s="47" t="s">
        <v>87</v>
      </c>
      <c r="F179" s="38"/>
      <c r="G179" s="49" t="e">
        <f t="shared" si="2"/>
        <v>#DIV/0!</v>
      </c>
      <c r="H179" s="33"/>
      <c r="I179" s="33"/>
      <c r="J179" s="33"/>
    </row>
    <row r="180" spans="1:11" ht="15.75" hidden="1">
      <c r="A180" s="1336"/>
      <c r="B180" s="1338"/>
      <c r="C180" s="1331"/>
      <c r="D180" s="46"/>
      <c r="E180" s="47" t="s">
        <v>87</v>
      </c>
      <c r="F180" s="38"/>
      <c r="G180" s="49" t="e">
        <f t="shared" si="2"/>
        <v>#DIV/0!</v>
      </c>
      <c r="H180" s="33"/>
      <c r="I180" s="33"/>
      <c r="J180" s="33"/>
    </row>
    <row r="181" spans="1:11" ht="15.75" hidden="1">
      <c r="A181" s="1336"/>
      <c r="B181" s="1338"/>
      <c r="C181" s="1331"/>
      <c r="D181" s="46"/>
      <c r="E181" s="47" t="s">
        <v>87</v>
      </c>
      <c r="F181" s="38"/>
      <c r="G181" s="49" t="e">
        <f t="shared" si="2"/>
        <v>#DIV/0!</v>
      </c>
      <c r="H181" s="33"/>
      <c r="I181" s="33"/>
      <c r="J181" s="33"/>
    </row>
    <row r="182" spans="1:11" s="87" customFormat="1" ht="15.75" hidden="1">
      <c r="A182" s="1260" t="s">
        <v>375</v>
      </c>
      <c r="B182" s="1261"/>
      <c r="C182" s="1261"/>
      <c r="D182" s="1261"/>
      <c r="E182" s="1261"/>
      <c r="F182" s="1261"/>
      <c r="G182" s="1262"/>
      <c r="H182" s="176">
        <f>SUM(H178:H181)</f>
        <v>0</v>
      </c>
      <c r="I182" s="176">
        <f>SUM(I178:I181)</f>
        <v>0</v>
      </c>
      <c r="J182" s="176">
        <f>SUM(J178:J181)</f>
        <v>0</v>
      </c>
    </row>
    <row r="183" spans="1:11" s="87" customFormat="1" ht="15.75" hidden="1">
      <c r="A183" s="1205" t="s">
        <v>538</v>
      </c>
      <c r="B183" s="1206"/>
      <c r="C183" s="1206"/>
      <c r="D183" s="1206"/>
      <c r="E183" s="1206"/>
      <c r="F183" s="1206"/>
      <c r="G183" s="1207"/>
      <c r="H183" s="67">
        <f>H177+H182</f>
        <v>0</v>
      </c>
      <c r="I183" s="67">
        <f>I177+I182</f>
        <v>0</v>
      </c>
      <c r="J183" s="67">
        <f>J177+J182</f>
        <v>0</v>
      </c>
    </row>
    <row r="184" spans="1:11">
      <c r="A184" s="34"/>
      <c r="B184" s="34"/>
      <c r="C184" s="34"/>
      <c r="D184" s="34"/>
      <c r="E184" s="34"/>
      <c r="F184" s="34"/>
      <c r="G184" s="34"/>
    </row>
    <row r="185" spans="1:11" s="87" customFormat="1">
      <c r="A185" s="1396" t="s">
        <v>505</v>
      </c>
      <c r="B185" s="1396"/>
      <c r="C185" s="1396"/>
      <c r="D185" s="1396"/>
      <c r="E185" s="1396"/>
      <c r="F185" s="1396"/>
      <c r="G185" s="1396"/>
      <c r="H185" s="1396"/>
      <c r="I185" s="1396"/>
      <c r="J185" s="1396"/>
    </row>
    <row r="186" spans="1:11" ht="15.75">
      <c r="B186" s="1332" t="s">
        <v>474</v>
      </c>
      <c r="C186" s="1332"/>
      <c r="D186" s="1332"/>
      <c r="E186" s="1332"/>
      <c r="F186" s="1332"/>
      <c r="G186" s="1332"/>
      <c r="H186" s="1332"/>
      <c r="I186" s="1332"/>
      <c r="J186" s="1332"/>
    </row>
    <row r="187" spans="1:11" ht="15.75">
      <c r="A187" s="1180" t="s">
        <v>97</v>
      </c>
      <c r="B187" s="1226" t="s">
        <v>70</v>
      </c>
      <c r="C187" s="1226"/>
      <c r="D187" s="1226"/>
      <c r="E187" s="1180" t="s">
        <v>75</v>
      </c>
      <c r="F187" s="1225" t="s">
        <v>71</v>
      </c>
      <c r="G187" s="1225" t="s">
        <v>78</v>
      </c>
      <c r="H187" s="1226" t="s">
        <v>95</v>
      </c>
      <c r="I187" s="1226"/>
      <c r="J187" s="1226"/>
    </row>
    <row r="188" spans="1:11" ht="15.75">
      <c r="A188" s="1180"/>
      <c r="B188" s="1226"/>
      <c r="C188" s="1226"/>
      <c r="D188" s="1226"/>
      <c r="E188" s="1180"/>
      <c r="F188" s="1225"/>
      <c r="G188" s="1225"/>
      <c r="H188" s="32">
        <f>H14</f>
        <v>2024</v>
      </c>
      <c r="I188" s="32">
        <f>I14</f>
        <v>2025</v>
      </c>
      <c r="J188" s="32">
        <f>J14</f>
        <v>2026</v>
      </c>
    </row>
    <row r="189" spans="1:11">
      <c r="A189" s="50">
        <v>1</v>
      </c>
      <c r="B189" s="1217">
        <v>2</v>
      </c>
      <c r="C189" s="1217"/>
      <c r="D189" s="1217"/>
      <c r="E189" s="51">
        <v>3</v>
      </c>
      <c r="F189" s="51">
        <v>4</v>
      </c>
      <c r="G189" s="51">
        <v>5</v>
      </c>
      <c r="H189" s="386">
        <v>6</v>
      </c>
      <c r="I189" s="386">
        <v>7</v>
      </c>
      <c r="J189" s="386">
        <v>8</v>
      </c>
    </row>
    <row r="190" spans="1:11" ht="15.75">
      <c r="A190" s="385">
        <v>1</v>
      </c>
      <c r="B190" s="1199" t="s">
        <v>475</v>
      </c>
      <c r="C190" s="1200"/>
      <c r="D190" s="1201"/>
      <c r="E190" s="270" t="s">
        <v>54</v>
      </c>
      <c r="F190" s="33">
        <f>H190/G190</f>
        <v>35132.906976744191</v>
      </c>
      <c r="G190" s="33">
        <v>8.6</v>
      </c>
      <c r="H190" s="619">
        <v>302143</v>
      </c>
      <c r="I190" s="33">
        <v>302143</v>
      </c>
      <c r="J190" s="33">
        <v>302143</v>
      </c>
      <c r="K190" s="35"/>
    </row>
    <row r="191" spans="1:11" ht="15.75">
      <c r="A191" s="385">
        <v>2</v>
      </c>
      <c r="B191" s="1199" t="s">
        <v>476</v>
      </c>
      <c r="C191" s="1200"/>
      <c r="D191" s="1201"/>
      <c r="E191" s="267" t="s">
        <v>50</v>
      </c>
      <c r="F191" s="33">
        <f>H191/G191</f>
        <v>279.33820889503119</v>
      </c>
      <c r="G191" s="33">
        <v>4066.54</v>
      </c>
      <c r="H191" s="619">
        <v>1135940</v>
      </c>
      <c r="I191" s="33">
        <v>1135940</v>
      </c>
      <c r="J191" s="33">
        <v>1135940</v>
      </c>
      <c r="K191" s="35"/>
    </row>
    <row r="192" spans="1:11" ht="34.15" hidden="1" customHeight="1">
      <c r="A192" s="385">
        <v>3</v>
      </c>
      <c r="B192" s="1184" t="s">
        <v>477</v>
      </c>
      <c r="C192" s="1185"/>
      <c r="D192" s="1186"/>
      <c r="E192" s="267" t="s">
        <v>478</v>
      </c>
      <c r="F192" s="33" t="e">
        <f>H192/G192</f>
        <v>#DIV/0!</v>
      </c>
      <c r="G192" s="33"/>
      <c r="H192" s="33"/>
      <c r="I192" s="33"/>
      <c r="J192" s="33"/>
      <c r="K192" s="35"/>
    </row>
    <row r="193" spans="1:11" ht="15.75" hidden="1">
      <c r="A193" s="385">
        <v>4</v>
      </c>
      <c r="B193" s="1174"/>
      <c r="C193" s="1175"/>
      <c r="D193" s="1176"/>
      <c r="E193" s="54"/>
      <c r="F193" s="33" t="e">
        <f>H193/G193</f>
        <v>#DIV/0!</v>
      </c>
      <c r="G193" s="33"/>
      <c r="H193" s="33"/>
      <c r="I193" s="33"/>
      <c r="J193" s="33"/>
      <c r="K193" s="35"/>
    </row>
    <row r="194" spans="1:11" ht="15.75" hidden="1">
      <c r="A194" s="385">
        <v>5</v>
      </c>
      <c r="B194" s="1174"/>
      <c r="C194" s="1175"/>
      <c r="D194" s="1176"/>
      <c r="E194" s="54"/>
      <c r="F194" s="33" t="e">
        <f>H194/G194</f>
        <v>#DIV/0!</v>
      </c>
      <c r="G194" s="33"/>
      <c r="H194" s="33"/>
      <c r="I194" s="33"/>
      <c r="J194" s="33"/>
      <c r="K194" s="35"/>
    </row>
    <row r="195" spans="1:11" ht="15.75">
      <c r="A195" s="1260" t="s">
        <v>356</v>
      </c>
      <c r="B195" s="1261"/>
      <c r="C195" s="1261"/>
      <c r="D195" s="1261"/>
      <c r="E195" s="1261"/>
      <c r="F195" s="1261"/>
      <c r="G195" s="1262"/>
      <c r="H195" s="176">
        <f>SUM(H190:H194)</f>
        <v>1438083</v>
      </c>
      <c r="I195" s="176">
        <f>SUM(I190:I194)</f>
        <v>1438083</v>
      </c>
      <c r="J195" s="176">
        <f>SUM(J190:J194)</f>
        <v>1438083</v>
      </c>
    </row>
    <row r="196" spans="1:11" ht="15.75" hidden="1">
      <c r="A196" s="385">
        <v>1</v>
      </c>
      <c r="B196" s="1199" t="s">
        <v>475</v>
      </c>
      <c r="C196" s="1200"/>
      <c r="D196" s="1201"/>
      <c r="E196" s="270" t="s">
        <v>54</v>
      </c>
      <c r="F196" s="33" t="e">
        <f>H196/G196</f>
        <v>#DIV/0!</v>
      </c>
      <c r="G196" s="33"/>
      <c r="H196" s="33"/>
      <c r="I196" s="33"/>
      <c r="J196" s="33"/>
      <c r="K196" s="35"/>
    </row>
    <row r="197" spans="1:11" ht="15.75" hidden="1">
      <c r="A197" s="385">
        <v>2</v>
      </c>
      <c r="B197" s="1199" t="s">
        <v>476</v>
      </c>
      <c r="C197" s="1200"/>
      <c r="D197" s="1201"/>
      <c r="E197" s="267" t="s">
        <v>50</v>
      </c>
      <c r="F197" s="33" t="e">
        <f>H197/G197</f>
        <v>#DIV/0!</v>
      </c>
      <c r="G197" s="33"/>
      <c r="H197" s="33"/>
      <c r="I197" s="33"/>
      <c r="J197" s="33"/>
      <c r="K197" s="35"/>
    </row>
    <row r="198" spans="1:11" ht="33" hidden="1" customHeight="1">
      <c r="A198" s="385">
        <v>3</v>
      </c>
      <c r="B198" s="1184" t="s">
        <v>477</v>
      </c>
      <c r="C198" s="1185"/>
      <c r="D198" s="1186"/>
      <c r="E198" s="267" t="s">
        <v>478</v>
      </c>
      <c r="F198" s="33" t="e">
        <f>H198/G198</f>
        <v>#DIV/0!</v>
      </c>
      <c r="G198" s="33"/>
      <c r="H198" s="33"/>
      <c r="I198" s="33"/>
      <c r="J198" s="33"/>
      <c r="K198" s="35"/>
    </row>
    <row r="199" spans="1:11" ht="15.75" hidden="1">
      <c r="A199" s="385">
        <v>4</v>
      </c>
      <c r="B199" s="1174"/>
      <c r="C199" s="1175"/>
      <c r="D199" s="1176"/>
      <c r="E199" s="54"/>
      <c r="F199" s="33" t="e">
        <f>H199/G199</f>
        <v>#DIV/0!</v>
      </c>
      <c r="G199" s="33"/>
      <c r="H199" s="33"/>
      <c r="I199" s="33"/>
      <c r="J199" s="33"/>
      <c r="K199" s="35"/>
    </row>
    <row r="200" spans="1:11" ht="15.75" hidden="1">
      <c r="A200" s="385">
        <v>5</v>
      </c>
      <c r="B200" s="1174"/>
      <c r="C200" s="1175"/>
      <c r="D200" s="1176"/>
      <c r="E200" s="54"/>
      <c r="F200" s="33" t="e">
        <f>H200/G200</f>
        <v>#DIV/0!</v>
      </c>
      <c r="G200" s="33"/>
      <c r="H200" s="33"/>
      <c r="I200" s="33"/>
      <c r="J200" s="33"/>
      <c r="K200" s="35"/>
    </row>
    <row r="201" spans="1:11" s="87" customFormat="1" ht="15.75" hidden="1">
      <c r="A201" s="1260" t="s">
        <v>357</v>
      </c>
      <c r="B201" s="1261"/>
      <c r="C201" s="1261"/>
      <c r="D201" s="1261"/>
      <c r="E201" s="1261"/>
      <c r="F201" s="1261"/>
      <c r="G201" s="1262"/>
      <c r="H201" s="176">
        <f>SUM(H196:H200)</f>
        <v>0</v>
      </c>
      <c r="I201" s="176">
        <f>SUM(I196:I200)</f>
        <v>0</v>
      </c>
      <c r="J201" s="176">
        <f>SUM(J196:J200)</f>
        <v>0</v>
      </c>
    </row>
    <row r="202" spans="1:11" s="87" customFormat="1" ht="15.75">
      <c r="A202" s="1205" t="s">
        <v>479</v>
      </c>
      <c r="B202" s="1206"/>
      <c r="C202" s="1206"/>
      <c r="D202" s="1206"/>
      <c r="E202" s="1206"/>
      <c r="F202" s="1206"/>
      <c r="G202" s="1207"/>
      <c r="H202" s="67">
        <f>H195+H201</f>
        <v>1438083</v>
      </c>
      <c r="I202" s="67">
        <f>I195+I201</f>
        <v>1438083</v>
      </c>
      <c r="J202" s="67">
        <f>J195+J201</f>
        <v>1438083</v>
      </c>
    </row>
    <row r="204" spans="1:11" hidden="1">
      <c r="A204" s="1396" t="s">
        <v>506</v>
      </c>
      <c r="B204" s="1396"/>
      <c r="C204" s="1396"/>
      <c r="D204" s="1396"/>
      <c r="E204" s="1396"/>
      <c r="F204" s="1396"/>
      <c r="G204" s="1396"/>
      <c r="H204" s="1396"/>
      <c r="I204" s="1396"/>
      <c r="J204" s="1396"/>
    </row>
    <row r="205" spans="1:11" ht="15.75" hidden="1">
      <c r="A205" s="1263" t="s">
        <v>97</v>
      </c>
      <c r="B205" s="1180" t="s">
        <v>0</v>
      </c>
      <c r="C205" s="1180" t="s">
        <v>96</v>
      </c>
      <c r="D205" s="1226" t="s">
        <v>70</v>
      </c>
      <c r="E205" s="1180" t="s">
        <v>75</v>
      </c>
      <c r="F205" s="1224" t="s">
        <v>34</v>
      </c>
      <c r="G205" s="1225" t="s">
        <v>103</v>
      </c>
      <c r="H205" s="1226" t="s">
        <v>95</v>
      </c>
      <c r="I205" s="1226"/>
      <c r="J205" s="1226"/>
    </row>
    <row r="206" spans="1:11" ht="15.75" hidden="1">
      <c r="A206" s="1264"/>
      <c r="B206" s="1180"/>
      <c r="C206" s="1180"/>
      <c r="D206" s="1226"/>
      <c r="E206" s="1180"/>
      <c r="F206" s="1224"/>
      <c r="G206" s="1225"/>
      <c r="H206" s="32">
        <f>H14</f>
        <v>2024</v>
      </c>
      <c r="I206" s="32">
        <f>I14</f>
        <v>2025</v>
      </c>
      <c r="J206" s="32">
        <f>J14</f>
        <v>2026</v>
      </c>
    </row>
    <row r="207" spans="1:11" ht="45" hidden="1">
      <c r="A207" s="210">
        <v>1</v>
      </c>
      <c r="B207" s="266">
        <v>225</v>
      </c>
      <c r="C207" s="267" t="s">
        <v>35</v>
      </c>
      <c r="D207" s="48"/>
      <c r="E207" s="47" t="s">
        <v>87</v>
      </c>
      <c r="F207" s="38"/>
      <c r="G207" s="49" t="e">
        <f>H207/F207</f>
        <v>#DIV/0!</v>
      </c>
      <c r="H207" s="33"/>
      <c r="I207" s="33"/>
      <c r="J207" s="33"/>
    </row>
    <row r="208" spans="1:11" ht="15.75" hidden="1">
      <c r="A208" s="210"/>
      <c r="B208" s="266">
        <v>226</v>
      </c>
      <c r="C208" s="267" t="s">
        <v>10</v>
      </c>
      <c r="D208" s="48"/>
      <c r="E208" s="47" t="s">
        <v>87</v>
      </c>
      <c r="F208" s="38"/>
      <c r="G208" s="49" t="e">
        <f>H208/F208</f>
        <v>#DIV/0!</v>
      </c>
      <c r="H208" s="33"/>
      <c r="I208" s="33"/>
      <c r="J208" s="33"/>
    </row>
    <row r="209" spans="1:10" ht="15.75" hidden="1">
      <c r="A209" s="337"/>
      <c r="B209" s="338"/>
      <c r="C209" s="53"/>
      <c r="D209" s="48"/>
      <c r="E209" s="47" t="s">
        <v>87</v>
      </c>
      <c r="F209" s="38"/>
      <c r="G209" s="49" t="e">
        <f>H209/F209</f>
        <v>#DIV/0!</v>
      </c>
      <c r="H209" s="33"/>
      <c r="I209" s="33"/>
      <c r="J209" s="33"/>
    </row>
    <row r="210" spans="1:10" ht="30" hidden="1">
      <c r="A210" s="210"/>
      <c r="B210" s="266">
        <v>310</v>
      </c>
      <c r="C210" s="267" t="s">
        <v>386</v>
      </c>
      <c r="D210" s="48"/>
      <c r="E210" s="47" t="s">
        <v>87</v>
      </c>
      <c r="F210" s="38"/>
      <c r="G210" s="49" t="e">
        <f>H210/F210</f>
        <v>#DIV/0!</v>
      </c>
      <c r="H210" s="33"/>
      <c r="I210" s="33"/>
      <c r="J210" s="33"/>
    </row>
    <row r="211" spans="1:10" s="87" customFormat="1" ht="15.75" hidden="1">
      <c r="A211" s="1205" t="s">
        <v>539</v>
      </c>
      <c r="B211" s="1206"/>
      <c r="C211" s="1206"/>
      <c r="D211" s="1206"/>
      <c r="E211" s="1206"/>
      <c r="F211" s="1206"/>
      <c r="G211" s="1207"/>
      <c r="H211" s="67">
        <f>SUM(H207:H210)</f>
        <v>0</v>
      </c>
      <c r="I211" s="67">
        <f>SUM(I207:I210)</f>
        <v>0</v>
      </c>
      <c r="J211" s="67">
        <f>SUM(J207:J210)</f>
        <v>0</v>
      </c>
    </row>
    <row r="212" spans="1:10" hidden="1"/>
    <row r="213" spans="1:10" ht="15.75">
      <c r="A213" s="1333" t="s">
        <v>507</v>
      </c>
      <c r="B213" s="1333"/>
      <c r="C213" s="1333"/>
      <c r="D213" s="1333"/>
      <c r="E213" s="1333"/>
      <c r="F213" s="1333"/>
      <c r="G213" s="1333"/>
      <c r="H213" s="1333"/>
      <c r="I213" s="1333"/>
      <c r="J213" s="1334"/>
    </row>
    <row r="214" spans="1:10" ht="15.75">
      <c r="B214" s="1332" t="s">
        <v>38</v>
      </c>
      <c r="C214" s="1332"/>
      <c r="D214" s="1332"/>
      <c r="E214" s="1332"/>
      <c r="F214" s="1332"/>
      <c r="G214" s="1332"/>
      <c r="H214" s="1332"/>
      <c r="I214" s="1332"/>
      <c r="J214" s="1332"/>
    </row>
    <row r="215" spans="1:10" ht="15.75">
      <c r="A215" s="1180" t="s">
        <v>97</v>
      </c>
      <c r="B215" s="1226" t="s">
        <v>105</v>
      </c>
      <c r="C215" s="1226"/>
      <c r="D215" s="1226"/>
      <c r="E215" s="1224" t="s">
        <v>83</v>
      </c>
      <c r="F215" s="1224" t="s">
        <v>84</v>
      </c>
      <c r="G215" s="1225" t="s">
        <v>106</v>
      </c>
      <c r="H215" s="1226" t="s">
        <v>95</v>
      </c>
      <c r="I215" s="1226"/>
      <c r="J215" s="1226"/>
    </row>
    <row r="216" spans="1:10" ht="15.75">
      <c r="A216" s="1180"/>
      <c r="B216" s="1226"/>
      <c r="C216" s="1226"/>
      <c r="D216" s="1226"/>
      <c r="E216" s="1224"/>
      <c r="F216" s="1224"/>
      <c r="G216" s="1225"/>
      <c r="H216" s="32">
        <f>H14</f>
        <v>2024</v>
      </c>
      <c r="I216" s="32">
        <f>I14</f>
        <v>2025</v>
      </c>
      <c r="J216" s="32">
        <f>J14</f>
        <v>2026</v>
      </c>
    </row>
    <row r="217" spans="1:10">
      <c r="A217" s="50">
        <v>1</v>
      </c>
      <c r="B217" s="1217">
        <v>2</v>
      </c>
      <c r="C217" s="1217"/>
      <c r="D217" s="1217"/>
      <c r="E217" s="51">
        <v>3</v>
      </c>
      <c r="F217" s="51">
        <v>4</v>
      </c>
      <c r="G217" s="51">
        <v>5</v>
      </c>
      <c r="H217" s="52">
        <v>6</v>
      </c>
      <c r="I217" s="52">
        <v>7</v>
      </c>
      <c r="J217" s="52">
        <v>8</v>
      </c>
    </row>
    <row r="218" spans="1:10" ht="33" hidden="1" customHeight="1">
      <c r="A218" s="73"/>
      <c r="B218" s="1339" t="s">
        <v>39</v>
      </c>
      <c r="C218" s="1340"/>
      <c r="D218" s="1341"/>
      <c r="E218" s="38"/>
      <c r="F218" s="38"/>
      <c r="G218" s="619" t="e">
        <f>H218/F218/E218</f>
        <v>#DIV/0!</v>
      </c>
      <c r="H218" s="33"/>
      <c r="I218" s="33"/>
      <c r="J218" s="33"/>
    </row>
    <row r="219" spans="1:10" ht="15.75">
      <c r="A219" s="73"/>
      <c r="B219" s="1171" t="s">
        <v>40</v>
      </c>
      <c r="C219" s="1172"/>
      <c r="D219" s="1173"/>
      <c r="E219" s="620">
        <v>2</v>
      </c>
      <c r="F219" s="620">
        <v>12</v>
      </c>
      <c r="G219" s="619">
        <f>H219/F219/E219</f>
        <v>710.91666666666663</v>
      </c>
      <c r="H219" s="619">
        <v>17062</v>
      </c>
      <c r="I219" s="619">
        <v>17062</v>
      </c>
      <c r="J219" s="619">
        <v>17062</v>
      </c>
    </row>
    <row r="220" spans="1:10" ht="15.75">
      <c r="A220" s="73"/>
      <c r="B220" s="1171" t="s">
        <v>790</v>
      </c>
      <c r="C220" s="1172"/>
      <c r="D220" s="1173"/>
      <c r="E220" s="620">
        <v>1</v>
      </c>
      <c r="F220" s="620">
        <v>12</v>
      </c>
      <c r="G220" s="619">
        <f t="shared" ref="G220" si="3">H220/F220/E220</f>
        <v>3726.6666666666665</v>
      </c>
      <c r="H220" s="619">
        <v>44720</v>
      </c>
      <c r="I220" s="619">
        <v>44720</v>
      </c>
      <c r="J220" s="619">
        <v>44720</v>
      </c>
    </row>
    <row r="221" spans="1:10" ht="15.75" hidden="1">
      <c r="A221" s="73"/>
      <c r="B221" s="1171" t="s">
        <v>77</v>
      </c>
      <c r="C221" s="1172"/>
      <c r="D221" s="1173"/>
      <c r="E221" s="38"/>
      <c r="F221" s="38"/>
      <c r="G221" s="33" t="e">
        <f t="shared" ref="G221:G231" si="4">H221/F221/E221</f>
        <v>#DIV/0!</v>
      </c>
      <c r="H221" s="33"/>
      <c r="I221" s="619"/>
      <c r="J221" s="619"/>
    </row>
    <row r="222" spans="1:10" ht="15.75" hidden="1">
      <c r="A222" s="73"/>
      <c r="B222" s="1171" t="s">
        <v>76</v>
      </c>
      <c r="C222" s="1172"/>
      <c r="D222" s="1173"/>
      <c r="E222" s="38"/>
      <c r="F222" s="38"/>
      <c r="G222" s="33" t="e">
        <f t="shared" si="4"/>
        <v>#DIV/0!</v>
      </c>
      <c r="H222" s="33"/>
      <c r="I222" s="619"/>
      <c r="J222" s="619"/>
    </row>
    <row r="223" spans="1:10" ht="15.75">
      <c r="A223" s="73"/>
      <c r="B223" s="1171" t="s">
        <v>41</v>
      </c>
      <c r="C223" s="1172"/>
      <c r="D223" s="1173"/>
      <c r="E223" s="620">
        <v>1</v>
      </c>
      <c r="F223" s="620">
        <v>12</v>
      </c>
      <c r="G223" s="619">
        <f t="shared" si="4"/>
        <v>141.75</v>
      </c>
      <c r="H223" s="619">
        <v>1701</v>
      </c>
      <c r="I223" s="619">
        <v>1701</v>
      </c>
      <c r="J223" s="619">
        <v>1701</v>
      </c>
    </row>
    <row r="224" spans="1:10" ht="15.75">
      <c r="A224" s="73"/>
      <c r="B224" s="1171" t="s">
        <v>42</v>
      </c>
      <c r="C224" s="1172"/>
      <c r="D224" s="1173"/>
      <c r="E224" s="620">
        <v>2</v>
      </c>
      <c r="F224" s="620">
        <v>12</v>
      </c>
      <c r="G224" s="619">
        <f t="shared" si="4"/>
        <v>544.20833333333337</v>
      </c>
      <c r="H224" s="619">
        <v>13061</v>
      </c>
      <c r="I224" s="619">
        <v>13061</v>
      </c>
      <c r="J224" s="619">
        <v>13061</v>
      </c>
    </row>
    <row r="225" spans="1:10" ht="15.75" hidden="1">
      <c r="A225" s="73"/>
      <c r="B225" s="1171"/>
      <c r="C225" s="1172"/>
      <c r="D225" s="1173"/>
      <c r="E225" s="38"/>
      <c r="F225" s="38"/>
      <c r="G225" s="33" t="e">
        <f t="shared" si="4"/>
        <v>#DIV/0!</v>
      </c>
      <c r="H225" s="33"/>
      <c r="I225" s="33"/>
      <c r="J225" s="33"/>
    </row>
    <row r="226" spans="1:10" ht="15.75" hidden="1">
      <c r="A226" s="73"/>
      <c r="B226" s="1171"/>
      <c r="C226" s="1172"/>
      <c r="D226" s="1173"/>
      <c r="E226" s="38"/>
      <c r="F226" s="38"/>
      <c r="G226" s="33" t="e">
        <f t="shared" si="4"/>
        <v>#DIV/0!</v>
      </c>
      <c r="H226" s="33"/>
      <c r="I226" s="33"/>
      <c r="J226" s="33"/>
    </row>
    <row r="227" spans="1:10" s="87" customFormat="1" ht="15.75">
      <c r="A227" s="1392" t="s">
        <v>349</v>
      </c>
      <c r="B227" s="1392"/>
      <c r="C227" s="1392"/>
      <c r="D227" s="1392"/>
      <c r="E227" s="1392"/>
      <c r="F227" s="1392"/>
      <c r="G227" s="1392"/>
      <c r="H227" s="72">
        <f>SUM(H218:H226)</f>
        <v>76544</v>
      </c>
      <c r="I227" s="72">
        <f>SUM(I218:I226)</f>
        <v>76544</v>
      </c>
      <c r="J227" s="72">
        <f>SUM(J218:J226)</f>
        <v>76544</v>
      </c>
    </row>
    <row r="228" spans="1:10" ht="15.75" hidden="1">
      <c r="A228" s="73"/>
      <c r="B228" s="1354"/>
      <c r="C228" s="1354"/>
      <c r="D228" s="1354"/>
      <c r="E228" s="38"/>
      <c r="F228" s="38"/>
      <c r="G228" s="33" t="e">
        <f t="shared" si="4"/>
        <v>#DIV/0!</v>
      </c>
      <c r="H228" s="33"/>
      <c r="I228" s="33"/>
      <c r="J228" s="33"/>
    </row>
    <row r="229" spans="1:10" ht="15.75" hidden="1">
      <c r="A229" s="73"/>
      <c r="B229" s="1174"/>
      <c r="C229" s="1175"/>
      <c r="D229" s="1176"/>
      <c r="E229" s="38"/>
      <c r="F229" s="38"/>
      <c r="G229" s="33" t="e">
        <f t="shared" si="4"/>
        <v>#DIV/0!</v>
      </c>
      <c r="H229" s="33"/>
      <c r="I229" s="33"/>
      <c r="J229" s="33"/>
    </row>
    <row r="230" spans="1:10" ht="15.75" hidden="1">
      <c r="A230" s="73"/>
      <c r="B230" s="1354"/>
      <c r="C230" s="1354"/>
      <c r="D230" s="1354"/>
      <c r="E230" s="38"/>
      <c r="F230" s="38"/>
      <c r="G230" s="33" t="e">
        <f t="shared" si="4"/>
        <v>#DIV/0!</v>
      </c>
      <c r="H230" s="33"/>
      <c r="I230" s="33"/>
      <c r="J230" s="33"/>
    </row>
    <row r="231" spans="1:10" ht="15.75" hidden="1">
      <c r="A231" s="73"/>
      <c r="B231" s="1171"/>
      <c r="C231" s="1172"/>
      <c r="D231" s="1173"/>
      <c r="E231" s="38"/>
      <c r="F231" s="38"/>
      <c r="G231" s="33" t="e">
        <f t="shared" si="4"/>
        <v>#DIV/0!</v>
      </c>
      <c r="H231" s="33"/>
      <c r="I231" s="33"/>
      <c r="J231" s="33"/>
    </row>
    <row r="232" spans="1:10" ht="15.75" hidden="1">
      <c r="A232" s="73"/>
      <c r="B232" s="1354"/>
      <c r="C232" s="1354"/>
      <c r="D232" s="1354"/>
      <c r="E232" s="38"/>
      <c r="F232" s="38"/>
      <c r="G232" s="33" t="e">
        <f>H228/F228</f>
        <v>#DIV/0!</v>
      </c>
      <c r="H232" s="33"/>
      <c r="I232" s="33"/>
      <c r="J232" s="33"/>
    </row>
    <row r="233" spans="1:10" s="87" customFormat="1" ht="15.75" hidden="1">
      <c r="A233" s="1342" t="s">
        <v>348</v>
      </c>
      <c r="B233" s="1342"/>
      <c r="C233" s="1342"/>
      <c r="D233" s="1342"/>
      <c r="E233" s="1342"/>
      <c r="F233" s="1342"/>
      <c r="G233" s="1342"/>
      <c r="H233" s="93">
        <f>SUM(H228:H232)</f>
        <v>0</v>
      </c>
      <c r="I233" s="93">
        <f>SUM(I228:I232)</f>
        <v>0</v>
      </c>
      <c r="J233" s="93">
        <f>SUM(J228:J232)</f>
        <v>0</v>
      </c>
    </row>
    <row r="234" spans="1:10" s="87" customFormat="1" ht="15.75">
      <c r="A234" s="1205" t="s">
        <v>43</v>
      </c>
      <c r="B234" s="1206"/>
      <c r="C234" s="1206"/>
      <c r="D234" s="1206"/>
      <c r="E234" s="1206"/>
      <c r="F234" s="1206"/>
      <c r="G234" s="1207"/>
      <c r="H234" s="67">
        <f>H233+H227</f>
        <v>76544</v>
      </c>
      <c r="I234" s="67">
        <f>I233+I227</f>
        <v>76544</v>
      </c>
      <c r="J234" s="67">
        <f>J233+J227</f>
        <v>76544</v>
      </c>
    </row>
    <row r="236" spans="1:10" ht="15.75" hidden="1">
      <c r="B236" s="1332" t="s">
        <v>44</v>
      </c>
      <c r="C236" s="1332"/>
      <c r="D236" s="1332"/>
      <c r="E236" s="1332"/>
      <c r="F236" s="1332"/>
      <c r="G236" s="1332"/>
      <c r="H236" s="1332"/>
      <c r="I236" s="1332"/>
      <c r="J236" s="1332"/>
    </row>
    <row r="237" spans="1:10" ht="15.75" hidden="1">
      <c r="A237" s="1180" t="s">
        <v>97</v>
      </c>
      <c r="B237" s="1226" t="s">
        <v>70</v>
      </c>
      <c r="C237" s="1226"/>
      <c r="D237" s="1226"/>
      <c r="E237" s="1224" t="s">
        <v>45</v>
      </c>
      <c r="F237" s="1224" t="s">
        <v>107</v>
      </c>
      <c r="G237" s="1355" t="s">
        <v>108</v>
      </c>
      <c r="H237" s="1226" t="s">
        <v>95</v>
      </c>
      <c r="I237" s="1226"/>
      <c r="J237" s="1226"/>
    </row>
    <row r="238" spans="1:10" ht="37.9" hidden="1" customHeight="1">
      <c r="A238" s="1180"/>
      <c r="B238" s="1226"/>
      <c r="C238" s="1226"/>
      <c r="D238" s="1226"/>
      <c r="E238" s="1224"/>
      <c r="F238" s="1224"/>
      <c r="G238" s="1355"/>
      <c r="H238" s="32">
        <f>H14</f>
        <v>2024</v>
      </c>
      <c r="I238" s="32">
        <f>I14</f>
        <v>2025</v>
      </c>
      <c r="J238" s="32">
        <f>J14</f>
        <v>2026</v>
      </c>
    </row>
    <row r="239" spans="1:10" hidden="1">
      <c r="A239" s="50">
        <v>1</v>
      </c>
      <c r="B239" s="1217">
        <v>2</v>
      </c>
      <c r="C239" s="1217"/>
      <c r="D239" s="1217"/>
      <c r="E239" s="51">
        <v>3</v>
      </c>
      <c r="F239" s="51">
        <v>4</v>
      </c>
      <c r="G239" s="51">
        <v>5</v>
      </c>
      <c r="H239" s="52">
        <v>6</v>
      </c>
      <c r="I239" s="52">
        <v>7</v>
      </c>
      <c r="J239" s="52">
        <v>8</v>
      </c>
    </row>
    <row r="240" spans="1:10" ht="15.75" hidden="1">
      <c r="A240" s="73">
        <v>1</v>
      </c>
      <c r="B240" s="1199" t="s">
        <v>46</v>
      </c>
      <c r="C240" s="1200"/>
      <c r="D240" s="1201"/>
      <c r="E240" s="38" t="s">
        <v>109</v>
      </c>
      <c r="F240" s="341" t="e">
        <f>H240/G240</f>
        <v>#DIV/0!</v>
      </c>
      <c r="G240" s="39"/>
      <c r="H240" s="33"/>
      <c r="I240" s="33"/>
      <c r="J240" s="33"/>
    </row>
    <row r="241" spans="1:11" ht="15.75" hidden="1">
      <c r="A241" s="73">
        <v>2</v>
      </c>
      <c r="B241" s="1199" t="s">
        <v>47</v>
      </c>
      <c r="C241" s="1200"/>
      <c r="D241" s="1201"/>
      <c r="E241" s="38"/>
      <c r="F241" s="33" t="e">
        <f>H241/E241/G241</f>
        <v>#DIV/0!</v>
      </c>
      <c r="G241" s="39"/>
      <c r="H241" s="33"/>
      <c r="I241" s="33"/>
      <c r="J241" s="33"/>
    </row>
    <row r="242" spans="1:11" ht="15.75" hidden="1">
      <c r="A242" s="73">
        <v>3</v>
      </c>
      <c r="B242" s="1211" t="s">
        <v>9</v>
      </c>
      <c r="C242" s="1212"/>
      <c r="D242" s="1213"/>
      <c r="E242" s="38"/>
      <c r="F242" s="33" t="e">
        <f>H242/E242/G242</f>
        <v>#DIV/0!</v>
      </c>
      <c r="G242" s="39"/>
      <c r="H242" s="33"/>
      <c r="I242" s="33"/>
      <c r="J242" s="33"/>
    </row>
    <row r="243" spans="1:11" ht="15.75" hidden="1">
      <c r="A243" s="1205" t="s">
        <v>540</v>
      </c>
      <c r="B243" s="1206"/>
      <c r="C243" s="1206"/>
      <c r="D243" s="1206"/>
      <c r="E243" s="1206"/>
      <c r="F243" s="1206"/>
      <c r="G243" s="1207"/>
      <c r="H243" s="67">
        <f>SUM(H240:H242)</f>
        <v>0</v>
      </c>
      <c r="I243" s="67">
        <f>SUM(I240:I242)</f>
        <v>0</v>
      </c>
      <c r="J243" s="67">
        <f>SUM(J240:J242)</f>
        <v>0</v>
      </c>
    </row>
    <row r="244" spans="1:11" hidden="1"/>
    <row r="245" spans="1:11" ht="15.75">
      <c r="B245" s="1332" t="s">
        <v>110</v>
      </c>
      <c r="C245" s="1332"/>
      <c r="D245" s="1332"/>
      <c r="E245" s="1332"/>
      <c r="F245" s="1332"/>
      <c r="G245" s="1332"/>
      <c r="H245" s="1332"/>
      <c r="I245" s="1332"/>
      <c r="J245" s="1332"/>
    </row>
    <row r="246" spans="1:11" ht="15.75">
      <c r="A246" s="1180" t="s">
        <v>97</v>
      </c>
      <c r="B246" s="1226" t="s">
        <v>70</v>
      </c>
      <c r="C246" s="1226"/>
      <c r="D246" s="1226"/>
      <c r="E246" s="1180" t="s">
        <v>75</v>
      </c>
      <c r="F246" s="1225" t="s">
        <v>71</v>
      </c>
      <c r="G246" s="1225" t="s">
        <v>78</v>
      </c>
      <c r="H246" s="1226" t="s">
        <v>95</v>
      </c>
      <c r="I246" s="1226"/>
      <c r="J246" s="1226"/>
    </row>
    <row r="247" spans="1:11" ht="15.75">
      <c r="A247" s="1180"/>
      <c r="B247" s="1226"/>
      <c r="C247" s="1226"/>
      <c r="D247" s="1226"/>
      <c r="E247" s="1180"/>
      <c r="F247" s="1225"/>
      <c r="G247" s="1225"/>
      <c r="H247" s="32">
        <f>H14</f>
        <v>2024</v>
      </c>
      <c r="I247" s="32">
        <f>I14</f>
        <v>2025</v>
      </c>
      <c r="J247" s="32">
        <f>J14</f>
        <v>2026</v>
      </c>
    </row>
    <row r="248" spans="1:11">
      <c r="A248" s="50">
        <v>1</v>
      </c>
      <c r="B248" s="1217">
        <v>2</v>
      </c>
      <c r="C248" s="1217"/>
      <c r="D248" s="1217"/>
      <c r="E248" s="51">
        <v>3</v>
      </c>
      <c r="F248" s="51">
        <v>4</v>
      </c>
      <c r="G248" s="51">
        <v>5</v>
      </c>
      <c r="H248" s="52">
        <v>6</v>
      </c>
      <c r="I248" s="52">
        <v>7</v>
      </c>
      <c r="J248" s="52">
        <v>8</v>
      </c>
    </row>
    <row r="249" spans="1:11" ht="15.75">
      <c r="A249" s="36">
        <v>1</v>
      </c>
      <c r="B249" s="1199" t="s">
        <v>111</v>
      </c>
      <c r="C249" s="1200"/>
      <c r="D249" s="1201"/>
      <c r="E249" s="53" t="s">
        <v>51</v>
      </c>
      <c r="F249" s="619">
        <f>H249/G249</f>
        <v>556.23432869842725</v>
      </c>
      <c r="G249" s="619">
        <v>43.87</v>
      </c>
      <c r="H249" s="619">
        <v>24402</v>
      </c>
      <c r="I249" s="619">
        <v>24402</v>
      </c>
      <c r="J249" s="619">
        <v>24402</v>
      </c>
      <c r="K249" s="35"/>
    </row>
    <row r="250" spans="1:11" ht="15.75">
      <c r="A250" s="36">
        <v>2</v>
      </c>
      <c r="B250" s="1199" t="s">
        <v>52</v>
      </c>
      <c r="C250" s="1200"/>
      <c r="D250" s="1201"/>
      <c r="E250" s="267" t="s">
        <v>51</v>
      </c>
      <c r="F250" s="619">
        <f t="shared" ref="F250:F257" si="5">H250/G250</f>
        <v>537.72170871846117</v>
      </c>
      <c r="G250" s="619">
        <v>40.03</v>
      </c>
      <c r="H250" s="619">
        <v>21525</v>
      </c>
      <c r="I250" s="619">
        <v>21525</v>
      </c>
      <c r="J250" s="619">
        <v>21525</v>
      </c>
      <c r="K250" s="35"/>
    </row>
    <row r="251" spans="1:11" ht="32.450000000000003" customHeight="1">
      <c r="A251" s="648">
        <v>3</v>
      </c>
      <c r="B251" s="1174" t="s">
        <v>682</v>
      </c>
      <c r="C251" s="1175"/>
      <c r="D251" s="1176"/>
      <c r="E251" s="267" t="s">
        <v>51</v>
      </c>
      <c r="F251" s="619">
        <f t="shared" si="5"/>
        <v>537.84661503872098</v>
      </c>
      <c r="G251" s="619">
        <v>20.015000000000001</v>
      </c>
      <c r="H251" s="619">
        <v>10765</v>
      </c>
      <c r="I251" s="619">
        <v>10765</v>
      </c>
      <c r="J251" s="619">
        <v>10765</v>
      </c>
      <c r="K251" s="932" t="s">
        <v>838</v>
      </c>
    </row>
    <row r="252" spans="1:11" ht="15.75">
      <c r="A252" s="648">
        <v>4</v>
      </c>
      <c r="B252" s="1174" t="s">
        <v>681</v>
      </c>
      <c r="C252" s="1175"/>
      <c r="D252" s="1176"/>
      <c r="E252" s="267" t="s">
        <v>51</v>
      </c>
      <c r="F252" s="619">
        <f t="shared" si="5"/>
        <v>42.197012542000735</v>
      </c>
      <c r="G252" s="619">
        <v>601.17999999999995</v>
      </c>
      <c r="H252" s="619">
        <v>25368</v>
      </c>
      <c r="I252" s="619">
        <v>25368</v>
      </c>
      <c r="J252" s="619">
        <v>25368</v>
      </c>
      <c r="K252" s="35"/>
    </row>
    <row r="253" spans="1:11" ht="15.75" hidden="1">
      <c r="A253" s="648">
        <v>5</v>
      </c>
      <c r="B253" s="1174"/>
      <c r="C253" s="1175"/>
      <c r="D253" s="1176"/>
      <c r="E253" s="53" t="s">
        <v>51</v>
      </c>
      <c r="F253" s="33" t="e">
        <f t="shared" si="5"/>
        <v>#DIV/0!</v>
      </c>
      <c r="G253" s="616"/>
      <c r="H253" s="33"/>
      <c r="I253" s="33"/>
      <c r="J253" s="33"/>
      <c r="K253" s="35"/>
    </row>
    <row r="254" spans="1:11" ht="15.75">
      <c r="A254" s="1260" t="s">
        <v>356</v>
      </c>
      <c r="B254" s="1261"/>
      <c r="C254" s="1261"/>
      <c r="D254" s="1261"/>
      <c r="E254" s="1261"/>
      <c r="F254" s="1261"/>
      <c r="G254" s="1262"/>
      <c r="H254" s="176">
        <f>SUM(H249:H253)</f>
        <v>82060</v>
      </c>
      <c r="I254" s="176">
        <f>SUM(I249:I253)</f>
        <v>82060</v>
      </c>
      <c r="J254" s="176">
        <f>SUM(J249:J253)</f>
        <v>82060</v>
      </c>
    </row>
    <row r="255" spans="1:11" ht="15.75" hidden="1">
      <c r="A255" s="648">
        <v>1</v>
      </c>
      <c r="B255" s="1199" t="s">
        <v>111</v>
      </c>
      <c r="C255" s="1200"/>
      <c r="D255" s="1201"/>
      <c r="E255" s="53" t="s">
        <v>51</v>
      </c>
      <c r="F255" s="33">
        <f t="shared" si="5"/>
        <v>0</v>
      </c>
      <c r="G255" s="619">
        <v>43.87</v>
      </c>
      <c r="H255" s="619"/>
      <c r="I255" s="619"/>
      <c r="J255" s="619"/>
      <c r="K255" s="35"/>
    </row>
    <row r="256" spans="1:11" ht="15.75" hidden="1">
      <c r="A256" s="648">
        <v>2</v>
      </c>
      <c r="B256" s="1199" t="s">
        <v>52</v>
      </c>
      <c r="C256" s="1200"/>
      <c r="D256" s="1201"/>
      <c r="E256" s="267" t="s">
        <v>51</v>
      </c>
      <c r="F256" s="33">
        <f t="shared" si="5"/>
        <v>0</v>
      </c>
      <c r="G256" s="619">
        <v>40.03</v>
      </c>
      <c r="H256" s="619"/>
      <c r="I256" s="619"/>
      <c r="J256" s="619"/>
      <c r="K256" s="35"/>
    </row>
    <row r="257" spans="1:11" ht="32.450000000000003" hidden="1" customHeight="1">
      <c r="A257" s="648">
        <v>3</v>
      </c>
      <c r="B257" s="1174" t="s">
        <v>682</v>
      </c>
      <c r="C257" s="1175"/>
      <c r="D257" s="1176"/>
      <c r="E257" s="267" t="s">
        <v>51</v>
      </c>
      <c r="F257" s="33">
        <f t="shared" si="5"/>
        <v>0</v>
      </c>
      <c r="G257" s="619">
        <v>20.015000000000001</v>
      </c>
      <c r="H257" s="619"/>
      <c r="I257" s="619"/>
      <c r="J257" s="619"/>
      <c r="K257" s="932" t="s">
        <v>838</v>
      </c>
    </row>
    <row r="258" spans="1:11" ht="15.75" hidden="1">
      <c r="A258" s="648">
        <v>4</v>
      </c>
      <c r="B258" s="1174" t="s">
        <v>681</v>
      </c>
      <c r="C258" s="1175"/>
      <c r="D258" s="1176"/>
      <c r="E258" s="267" t="s">
        <v>51</v>
      </c>
      <c r="F258" s="619">
        <f t="shared" ref="F258" si="6">H258/G258</f>
        <v>0</v>
      </c>
      <c r="G258" s="619">
        <v>601.17999999999995</v>
      </c>
      <c r="H258" s="619"/>
      <c r="I258" s="619"/>
      <c r="J258" s="619"/>
      <c r="K258" s="35"/>
    </row>
    <row r="259" spans="1:11" ht="15.75" hidden="1">
      <c r="A259" s="648">
        <v>5</v>
      </c>
      <c r="B259" s="1174"/>
      <c r="C259" s="1175"/>
      <c r="D259" s="1176"/>
      <c r="E259" s="54" t="s">
        <v>51</v>
      </c>
      <c r="F259" s="33"/>
      <c r="G259" s="617"/>
      <c r="H259" s="33"/>
      <c r="I259" s="33"/>
      <c r="J259" s="33"/>
      <c r="K259" s="35"/>
    </row>
    <row r="260" spans="1:11" s="87" customFormat="1" ht="15.75" hidden="1">
      <c r="A260" s="1260" t="s">
        <v>357</v>
      </c>
      <c r="B260" s="1261"/>
      <c r="C260" s="1261"/>
      <c r="D260" s="1261"/>
      <c r="E260" s="1261"/>
      <c r="F260" s="1261"/>
      <c r="G260" s="1262"/>
      <c r="H260" s="176">
        <f>SUM(H255:H259)</f>
        <v>0</v>
      </c>
      <c r="I260" s="176">
        <f>SUM(I255:I259)</f>
        <v>0</v>
      </c>
      <c r="J260" s="176">
        <f>SUM(J255:J259)</f>
        <v>0</v>
      </c>
    </row>
    <row r="261" spans="1:11" s="87" customFormat="1" ht="15.75">
      <c r="A261" s="1205" t="s">
        <v>55</v>
      </c>
      <c r="B261" s="1206"/>
      <c r="C261" s="1206"/>
      <c r="D261" s="1206"/>
      <c r="E261" s="1206"/>
      <c r="F261" s="1206"/>
      <c r="G261" s="1207"/>
      <c r="H261" s="67">
        <f>H254+H260</f>
        <v>82060</v>
      </c>
      <c r="I261" s="67">
        <f>I254+I260</f>
        <v>82060</v>
      </c>
      <c r="J261" s="67">
        <f>J254+J260</f>
        <v>82060</v>
      </c>
    </row>
    <row r="263" spans="1:11" ht="15.75" hidden="1">
      <c r="B263" s="1332" t="s">
        <v>112</v>
      </c>
      <c r="C263" s="1332"/>
      <c r="D263" s="1332"/>
      <c r="E263" s="1332"/>
      <c r="F263" s="1332"/>
      <c r="G263" s="1332"/>
      <c r="H263" s="1332"/>
      <c r="I263" s="1332"/>
      <c r="J263" s="1332"/>
    </row>
    <row r="264" spans="1:11" ht="15.75" hidden="1">
      <c r="A264" s="1180" t="s">
        <v>97</v>
      </c>
      <c r="B264" s="1226" t="s">
        <v>70</v>
      </c>
      <c r="C264" s="1226"/>
      <c r="D264" s="1226"/>
      <c r="E264" s="1224" t="s">
        <v>114</v>
      </c>
      <c r="F264" s="1425" t="s">
        <v>79</v>
      </c>
      <c r="G264" s="1425" t="s">
        <v>115</v>
      </c>
      <c r="H264" s="1226" t="s">
        <v>95</v>
      </c>
      <c r="I264" s="1226"/>
      <c r="J264" s="1226"/>
    </row>
    <row r="265" spans="1:11" ht="15.75" hidden="1">
      <c r="A265" s="1180"/>
      <c r="B265" s="1226"/>
      <c r="C265" s="1226"/>
      <c r="D265" s="1226"/>
      <c r="E265" s="1224"/>
      <c r="F265" s="1425"/>
      <c r="G265" s="1425"/>
      <c r="H265" s="32">
        <f>H14</f>
        <v>2024</v>
      </c>
      <c r="I265" s="32">
        <f>I14</f>
        <v>2025</v>
      </c>
      <c r="J265" s="32">
        <f>J14</f>
        <v>2026</v>
      </c>
    </row>
    <row r="266" spans="1:11" hidden="1">
      <c r="A266" s="50">
        <v>1</v>
      </c>
      <c r="B266" s="1217">
        <v>2</v>
      </c>
      <c r="C266" s="1217"/>
      <c r="D266" s="1217"/>
      <c r="E266" s="51">
        <v>3</v>
      </c>
      <c r="F266" s="51">
        <v>4</v>
      </c>
      <c r="G266" s="51">
        <v>5</v>
      </c>
      <c r="H266" s="52">
        <v>6</v>
      </c>
      <c r="I266" s="52">
        <v>7</v>
      </c>
      <c r="J266" s="52">
        <v>8</v>
      </c>
    </row>
    <row r="267" spans="1:11" ht="15.75" hidden="1">
      <c r="A267" s="73">
        <v>1</v>
      </c>
      <c r="B267" s="1199" t="s">
        <v>56</v>
      </c>
      <c r="C267" s="1200"/>
      <c r="D267" s="1201"/>
      <c r="E267" s="55"/>
      <c r="F267" s="33"/>
      <c r="G267" s="33" t="e">
        <f>H267/F267/E267</f>
        <v>#DIV/0!</v>
      </c>
      <c r="H267" s="33"/>
      <c r="I267" s="33"/>
      <c r="J267" s="33"/>
    </row>
    <row r="268" spans="1:11" ht="15.75" hidden="1">
      <c r="A268" s="73">
        <v>2</v>
      </c>
      <c r="B268" s="1199" t="s">
        <v>113</v>
      </c>
      <c r="C268" s="1200"/>
      <c r="D268" s="1201"/>
      <c r="E268" s="55"/>
      <c r="F268" s="33"/>
      <c r="G268" s="33" t="e">
        <f>H268/F268/E268</f>
        <v>#DIV/0!</v>
      </c>
      <c r="H268" s="33"/>
      <c r="I268" s="33"/>
      <c r="J268" s="33"/>
    </row>
    <row r="269" spans="1:11" ht="15.75" hidden="1">
      <c r="A269" s="1410" t="s">
        <v>541</v>
      </c>
      <c r="B269" s="1410"/>
      <c r="C269" s="1410"/>
      <c r="D269" s="1410"/>
      <c r="E269" s="1410"/>
      <c r="F269" s="1410"/>
      <c r="G269" s="1410"/>
      <c r="H269" s="67">
        <f>SUM(H267:H268)</f>
        <v>0</v>
      </c>
      <c r="I269" s="67">
        <f>SUM(I267:I268)</f>
        <v>0</v>
      </c>
      <c r="J269" s="67">
        <f>SUM(J267:J268)</f>
        <v>0</v>
      </c>
    </row>
    <row r="270" spans="1:11" hidden="1">
      <c r="B270" s="934"/>
      <c r="C270" s="934"/>
      <c r="D270" s="934"/>
      <c r="E270" s="934"/>
      <c r="F270" s="934"/>
      <c r="G270" s="934"/>
      <c r="H270" s="934"/>
      <c r="I270" s="934"/>
      <c r="J270" s="934"/>
    </row>
    <row r="271" spans="1:11" ht="15.75">
      <c r="B271" s="1426" t="s">
        <v>125</v>
      </c>
      <c r="C271" s="1426"/>
      <c r="D271" s="1426"/>
      <c r="E271" s="1426"/>
      <c r="F271" s="1426"/>
      <c r="G271" s="1426"/>
      <c r="H271" s="1426"/>
      <c r="I271" s="1426"/>
      <c r="J271" s="1426"/>
    </row>
    <row r="272" spans="1:11" s="618" customFormat="1" ht="6" customHeight="1">
      <c r="B272" s="930"/>
      <c r="C272" s="930"/>
      <c r="D272" s="930"/>
      <c r="E272" s="930"/>
      <c r="F272" s="930"/>
      <c r="G272" s="930"/>
      <c r="H272" s="930"/>
      <c r="I272" s="930"/>
      <c r="J272" s="930"/>
    </row>
    <row r="273" spans="1:10" s="618" customFormat="1" ht="21.95" hidden="1" customHeight="1">
      <c r="A273" s="48"/>
      <c r="B273" s="1226" t="s">
        <v>105</v>
      </c>
      <c r="C273" s="1226"/>
      <c r="D273" s="1226"/>
      <c r="E273" s="931" t="s">
        <v>34</v>
      </c>
      <c r="F273" s="931" t="s">
        <v>146</v>
      </c>
      <c r="G273" s="931" t="s">
        <v>146</v>
      </c>
      <c r="H273" s="931" t="s">
        <v>146</v>
      </c>
      <c r="I273" s="1226" t="s">
        <v>743</v>
      </c>
      <c r="J273" s="1226"/>
    </row>
    <row r="274" spans="1:10" s="618" customFormat="1" ht="15.75" hidden="1">
      <c r="A274" s="50"/>
      <c r="B274" s="1210" t="s">
        <v>839</v>
      </c>
      <c r="C274" s="1210"/>
      <c r="D274" s="1210"/>
      <c r="E274" s="933"/>
      <c r="F274" s="933"/>
      <c r="G274" s="933"/>
      <c r="H274" s="933"/>
      <c r="I274" s="1209"/>
      <c r="J274" s="1209"/>
    </row>
    <row r="275" spans="1:10" s="618" customFormat="1" ht="15.75" hidden="1">
      <c r="A275" s="50"/>
      <c r="B275" s="1210" t="s">
        <v>840</v>
      </c>
      <c r="C275" s="1210"/>
      <c r="D275" s="1210"/>
      <c r="E275" s="933"/>
      <c r="F275" s="933"/>
      <c r="G275" s="933"/>
      <c r="H275" s="933"/>
      <c r="I275" s="1209"/>
      <c r="J275" s="1209"/>
    </row>
    <row r="276" spans="1:10" s="618" customFormat="1" ht="15.75" hidden="1">
      <c r="A276" s="50"/>
      <c r="B276" s="1210" t="s">
        <v>841</v>
      </c>
      <c r="C276" s="1210"/>
      <c r="D276" s="1210"/>
      <c r="E276" s="933"/>
      <c r="F276" s="933"/>
      <c r="G276" s="933"/>
      <c r="H276" s="933"/>
      <c r="I276" s="1209"/>
      <c r="J276" s="1209"/>
    </row>
    <row r="277" spans="1:10" s="618" customFormat="1" ht="7.9" hidden="1" customHeight="1"/>
    <row r="278" spans="1:10" ht="15.75">
      <c r="A278" s="1263" t="s">
        <v>97</v>
      </c>
      <c r="B278" s="1218" t="s">
        <v>70</v>
      </c>
      <c r="C278" s="1219"/>
      <c r="D278" s="1220"/>
      <c r="E278" s="1180" t="s">
        <v>75</v>
      </c>
      <c r="F278" s="1224" t="s">
        <v>34</v>
      </c>
      <c r="G278" s="1225" t="s">
        <v>103</v>
      </c>
      <c r="H278" s="1226" t="s">
        <v>95</v>
      </c>
      <c r="I278" s="1226"/>
      <c r="J278" s="1226"/>
    </row>
    <row r="279" spans="1:10" ht="15.75">
      <c r="A279" s="1264"/>
      <c r="B279" s="1221"/>
      <c r="C279" s="1222"/>
      <c r="D279" s="1223"/>
      <c r="E279" s="1180"/>
      <c r="F279" s="1224"/>
      <c r="G279" s="1225"/>
      <c r="H279" s="32">
        <f>H14</f>
        <v>2024</v>
      </c>
      <c r="I279" s="32">
        <f>I14</f>
        <v>2025</v>
      </c>
      <c r="J279" s="32">
        <f>J14</f>
        <v>2026</v>
      </c>
    </row>
    <row r="280" spans="1:10">
      <c r="A280" s="50">
        <v>1</v>
      </c>
      <c r="B280" s="1217">
        <v>2</v>
      </c>
      <c r="C280" s="1217"/>
      <c r="D280" s="1217"/>
      <c r="E280" s="51">
        <v>3</v>
      </c>
      <c r="F280" s="51">
        <v>4</v>
      </c>
      <c r="G280" s="51">
        <v>5</v>
      </c>
      <c r="H280" s="52">
        <v>6</v>
      </c>
      <c r="I280" s="52">
        <v>7</v>
      </c>
      <c r="J280" s="52">
        <v>8</v>
      </c>
    </row>
    <row r="281" spans="1:10" ht="45" customHeight="1">
      <c r="A281" s="68">
        <v>1</v>
      </c>
      <c r="B281" s="1230" t="s">
        <v>58</v>
      </c>
      <c r="C281" s="1231"/>
      <c r="D281" s="1232"/>
      <c r="E281" s="69" t="s">
        <v>109</v>
      </c>
      <c r="F281" s="70" t="s">
        <v>109</v>
      </c>
      <c r="G281" s="71" t="s">
        <v>109</v>
      </c>
      <c r="H281" s="72">
        <f>SUM(H282:H298)</f>
        <v>262589</v>
      </c>
      <c r="I281" s="72">
        <f>SUM(I282:I298)</f>
        <v>262589</v>
      </c>
      <c r="J281" s="72">
        <f>SUM(J282:J298)</f>
        <v>262589</v>
      </c>
    </row>
    <row r="282" spans="1:10" ht="15.6" customHeight="1">
      <c r="A282" s="73"/>
      <c r="B282" s="1407" t="s">
        <v>120</v>
      </c>
      <c r="C282" s="1408"/>
      <c r="D282" s="1409"/>
      <c r="E282" s="511" t="s">
        <v>90</v>
      </c>
      <c r="F282" s="512">
        <v>12</v>
      </c>
      <c r="G282" s="513">
        <f>H282/F282/12</f>
        <v>342.33333333333331</v>
      </c>
      <c r="H282" s="619">
        <v>49296</v>
      </c>
      <c r="I282" s="619">
        <v>49296</v>
      </c>
      <c r="J282" s="619">
        <v>49296</v>
      </c>
    </row>
    <row r="283" spans="1:10" ht="33" customHeight="1">
      <c r="A283" s="73"/>
      <c r="B283" s="1407" t="s">
        <v>796</v>
      </c>
      <c r="C283" s="1408"/>
      <c r="D283" s="1409"/>
      <c r="E283" s="511" t="s">
        <v>90</v>
      </c>
      <c r="F283" s="62">
        <v>12</v>
      </c>
      <c r="G283" s="514">
        <f>H283/F283</f>
        <v>2798.0833333333335</v>
      </c>
      <c r="H283" s="619">
        <v>33577</v>
      </c>
      <c r="I283" s="619">
        <v>33577</v>
      </c>
      <c r="J283" s="619">
        <v>33577</v>
      </c>
    </row>
    <row r="284" spans="1:10" ht="15.6" customHeight="1">
      <c r="A284" s="73"/>
      <c r="B284" s="1407" t="s">
        <v>797</v>
      </c>
      <c r="C284" s="1408"/>
      <c r="D284" s="1409"/>
      <c r="E284" s="511" t="s">
        <v>90</v>
      </c>
      <c r="F284" s="515">
        <v>12</v>
      </c>
      <c r="G284" s="514">
        <f t="shared" ref="G284:G293" si="7">H284/F284</f>
        <v>750</v>
      </c>
      <c r="H284" s="619">
        <v>9000</v>
      </c>
      <c r="I284" s="619">
        <v>9000</v>
      </c>
      <c r="J284" s="619">
        <v>9000</v>
      </c>
    </row>
    <row r="285" spans="1:10" ht="15.6" hidden="1" customHeight="1">
      <c r="A285" s="73"/>
      <c r="B285" s="1407" t="s">
        <v>791</v>
      </c>
      <c r="C285" s="1408"/>
      <c r="D285" s="1409"/>
      <c r="E285" s="511" t="s">
        <v>90</v>
      </c>
      <c r="F285" s="515"/>
      <c r="G285" s="514" t="e">
        <f t="shared" si="7"/>
        <v>#DIV/0!</v>
      </c>
      <c r="H285" s="619"/>
      <c r="I285" s="619"/>
      <c r="J285" s="619"/>
    </row>
    <row r="286" spans="1:10" ht="15.6" hidden="1" customHeight="1">
      <c r="A286" s="73"/>
      <c r="B286" s="1407" t="s">
        <v>118</v>
      </c>
      <c r="C286" s="1408"/>
      <c r="D286" s="1409"/>
      <c r="E286" s="511" t="s">
        <v>90</v>
      </c>
      <c r="F286" s="515"/>
      <c r="G286" s="514" t="e">
        <f t="shared" si="7"/>
        <v>#DIV/0!</v>
      </c>
      <c r="H286" s="619"/>
      <c r="I286" s="619"/>
      <c r="J286" s="619"/>
    </row>
    <row r="287" spans="1:10" ht="15.6" customHeight="1">
      <c r="A287" s="73"/>
      <c r="B287" s="1407" t="s">
        <v>588</v>
      </c>
      <c r="C287" s="1408"/>
      <c r="D287" s="1409"/>
      <c r="E287" s="511" t="s">
        <v>90</v>
      </c>
      <c r="F287" s="516">
        <v>14</v>
      </c>
      <c r="G287" s="513">
        <f>H287/F287/12</f>
        <v>269.08333333333331</v>
      </c>
      <c r="H287" s="619">
        <v>45206</v>
      </c>
      <c r="I287" s="619">
        <v>45206</v>
      </c>
      <c r="J287" s="619">
        <v>45206</v>
      </c>
    </row>
    <row r="288" spans="1:10" ht="15.6" hidden="1" customHeight="1">
      <c r="A288" s="73"/>
      <c r="B288" s="1407" t="s">
        <v>589</v>
      </c>
      <c r="C288" s="1408"/>
      <c r="D288" s="1409"/>
      <c r="E288" s="511" t="s">
        <v>87</v>
      </c>
      <c r="F288" s="516"/>
      <c r="G288" s="514" t="e">
        <f t="shared" si="7"/>
        <v>#DIV/0!</v>
      </c>
      <c r="H288" s="619"/>
      <c r="I288" s="619"/>
      <c r="J288" s="619"/>
    </row>
    <row r="289" spans="1:10" ht="15.6" hidden="1" customHeight="1">
      <c r="A289" s="73"/>
      <c r="B289" s="1407" t="s">
        <v>590</v>
      </c>
      <c r="C289" s="1408"/>
      <c r="D289" s="1409"/>
      <c r="E289" s="511" t="s">
        <v>87</v>
      </c>
      <c r="F289" s="516"/>
      <c r="G289" s="514" t="e">
        <f t="shared" si="7"/>
        <v>#DIV/0!</v>
      </c>
      <c r="H289" s="619"/>
      <c r="I289" s="619"/>
      <c r="J289" s="619"/>
    </row>
    <row r="290" spans="1:10" ht="15.6" customHeight="1">
      <c r="A290" s="73"/>
      <c r="B290" s="1407" t="s">
        <v>117</v>
      </c>
      <c r="C290" s="1408"/>
      <c r="D290" s="1409"/>
      <c r="E290" s="511" t="s">
        <v>85</v>
      </c>
      <c r="F290" s="516">
        <v>2313.1</v>
      </c>
      <c r="G290" s="514">
        <f t="shared" si="7"/>
        <v>4.3201763866672431</v>
      </c>
      <c r="H290" s="619">
        <v>9993</v>
      </c>
      <c r="I290" s="619">
        <v>9993</v>
      </c>
      <c r="J290" s="619">
        <v>9993</v>
      </c>
    </row>
    <row r="291" spans="1:10" ht="15.6" hidden="1" customHeight="1">
      <c r="A291" s="73"/>
      <c r="B291" s="1407" t="s">
        <v>163</v>
      </c>
      <c r="C291" s="1408"/>
      <c r="D291" s="1409"/>
      <c r="E291" s="511" t="s">
        <v>85</v>
      </c>
      <c r="F291" s="516"/>
      <c r="G291" s="514" t="e">
        <f t="shared" si="7"/>
        <v>#DIV/0!</v>
      </c>
      <c r="H291" s="619"/>
      <c r="I291" s="619"/>
      <c r="J291" s="619"/>
    </row>
    <row r="292" spans="1:10" ht="15.6" customHeight="1">
      <c r="A292" s="73"/>
      <c r="B292" s="1407" t="s">
        <v>119</v>
      </c>
      <c r="C292" s="1408"/>
      <c r="D292" s="1409"/>
      <c r="E292" s="511" t="s">
        <v>85</v>
      </c>
      <c r="F292" s="516">
        <v>2850</v>
      </c>
      <c r="G292" s="514">
        <f t="shared" si="7"/>
        <v>3.7161403508771929</v>
      </c>
      <c r="H292" s="619">
        <v>10591</v>
      </c>
      <c r="I292" s="619">
        <v>10591</v>
      </c>
      <c r="J292" s="619">
        <v>10591</v>
      </c>
    </row>
    <row r="293" spans="1:10" ht="15.75">
      <c r="A293" s="73"/>
      <c r="B293" s="1181" t="s">
        <v>799</v>
      </c>
      <c r="C293" s="1182"/>
      <c r="D293" s="1183"/>
      <c r="E293" s="511" t="s">
        <v>87</v>
      </c>
      <c r="F293" s="516">
        <v>12</v>
      </c>
      <c r="G293" s="514">
        <f t="shared" si="7"/>
        <v>325</v>
      </c>
      <c r="H293" s="619">
        <v>3900</v>
      </c>
      <c r="I293" s="619">
        <v>3900</v>
      </c>
      <c r="J293" s="619">
        <v>3900</v>
      </c>
    </row>
    <row r="294" spans="1:10" ht="15.75" hidden="1">
      <c r="A294" s="73"/>
      <c r="B294" s="1181"/>
      <c r="C294" s="1182"/>
      <c r="D294" s="1183"/>
      <c r="E294" s="668"/>
      <c r="F294" s="62"/>
      <c r="G294" s="33" t="e">
        <f>H294/F294</f>
        <v>#DIV/0!</v>
      </c>
      <c r="H294" s="619"/>
      <c r="I294" s="619"/>
      <c r="J294" s="619"/>
    </row>
    <row r="295" spans="1:10" ht="15.75" hidden="1">
      <c r="A295" s="73"/>
      <c r="B295" s="1181"/>
      <c r="C295" s="1182"/>
      <c r="D295" s="1183"/>
      <c r="E295" s="668"/>
      <c r="F295" s="62"/>
      <c r="G295" s="33" t="e">
        <f>H295/F295</f>
        <v>#DIV/0!</v>
      </c>
      <c r="H295" s="619"/>
      <c r="I295" s="619"/>
      <c r="J295" s="619"/>
    </row>
    <row r="296" spans="1:10" ht="15.6" hidden="1" customHeight="1">
      <c r="A296" s="73"/>
      <c r="B296" s="1181"/>
      <c r="C296" s="1182"/>
      <c r="D296" s="1183"/>
      <c r="E296" s="668"/>
      <c r="F296" s="938"/>
      <c r="G296" s="518" t="e">
        <f>H296/F296</f>
        <v>#DIV/0!</v>
      </c>
      <c r="H296" s="619"/>
      <c r="I296" s="619"/>
      <c r="J296" s="619"/>
    </row>
    <row r="297" spans="1:10" ht="35.450000000000003" customHeight="1">
      <c r="A297" s="916"/>
      <c r="B297" s="1411" t="s">
        <v>812</v>
      </c>
      <c r="C297" s="1412"/>
      <c r="D297" s="1413"/>
      <c r="E297" s="668" t="s">
        <v>88</v>
      </c>
      <c r="F297" s="62">
        <v>186</v>
      </c>
      <c r="G297" s="33">
        <f>H297/F297</f>
        <v>130.41935483870967</v>
      </c>
      <c r="H297" s="619">
        <v>24258</v>
      </c>
      <c r="I297" s="619">
        <v>24258</v>
      </c>
      <c r="J297" s="619">
        <v>24258</v>
      </c>
    </row>
    <row r="298" spans="1:10" ht="33" customHeight="1">
      <c r="A298" s="73"/>
      <c r="B298" s="1184" t="s">
        <v>121</v>
      </c>
      <c r="C298" s="1185"/>
      <c r="D298" s="1186"/>
      <c r="E298" s="56" t="s">
        <v>85</v>
      </c>
      <c r="F298" s="515">
        <v>2313.1</v>
      </c>
      <c r="G298" s="33">
        <f>H298/F298</f>
        <v>33.188361938524061</v>
      </c>
      <c r="H298" s="619">
        <v>76768</v>
      </c>
      <c r="I298" s="619">
        <v>76768</v>
      </c>
      <c r="J298" s="619">
        <v>76768</v>
      </c>
    </row>
    <row r="299" spans="1:10" ht="30.6" customHeight="1">
      <c r="A299" s="68">
        <v>2</v>
      </c>
      <c r="B299" s="1230" t="s">
        <v>122</v>
      </c>
      <c r="C299" s="1231"/>
      <c r="D299" s="1232"/>
      <c r="E299" s="69" t="s">
        <v>109</v>
      </c>
      <c r="F299" s="70" t="s">
        <v>109</v>
      </c>
      <c r="G299" s="71" t="s">
        <v>109</v>
      </c>
      <c r="H299" s="72">
        <f>SUM(H300:H308)</f>
        <v>200000</v>
      </c>
      <c r="I299" s="72">
        <f>SUM(I300:I308)</f>
        <v>200000</v>
      </c>
      <c r="J299" s="72">
        <f>SUM(J300:J308)</f>
        <v>200000</v>
      </c>
    </row>
    <row r="300" spans="1:10" ht="15.75">
      <c r="A300" s="73"/>
      <c r="B300" s="1424" t="s">
        <v>870</v>
      </c>
      <c r="C300" s="1424"/>
      <c r="D300" s="1424"/>
      <c r="E300" s="937" t="s">
        <v>88</v>
      </c>
      <c r="F300" s="38">
        <v>1</v>
      </c>
      <c r="G300" s="619">
        <f t="shared" ref="G300:G308" si="8">H300/F300</f>
        <v>90000</v>
      </c>
      <c r="H300" s="65">
        <v>90000</v>
      </c>
      <c r="I300" s="65">
        <v>90000</v>
      </c>
      <c r="J300" s="65">
        <v>90000</v>
      </c>
    </row>
    <row r="301" spans="1:10" ht="15.75">
      <c r="A301" s="73"/>
      <c r="B301" s="1181" t="s">
        <v>871</v>
      </c>
      <c r="C301" s="1182"/>
      <c r="D301" s="1183"/>
      <c r="E301" s="937" t="s">
        <v>88</v>
      </c>
      <c r="F301" s="38">
        <v>2</v>
      </c>
      <c r="G301" s="33">
        <f t="shared" si="8"/>
        <v>55000</v>
      </c>
      <c r="H301" s="619">
        <v>110000</v>
      </c>
      <c r="I301" s="619">
        <v>110000</v>
      </c>
      <c r="J301" s="619">
        <v>110000</v>
      </c>
    </row>
    <row r="302" spans="1:10" ht="15.75" hidden="1">
      <c r="A302" s="73"/>
      <c r="B302" s="1174"/>
      <c r="C302" s="1175"/>
      <c r="D302" s="1176"/>
      <c r="E302" s="668"/>
      <c r="F302" s="38"/>
      <c r="G302" s="33" t="e">
        <f t="shared" si="8"/>
        <v>#DIV/0!</v>
      </c>
      <c r="H302" s="33"/>
      <c r="I302" s="33"/>
      <c r="J302" s="33"/>
    </row>
    <row r="303" spans="1:10" ht="15.75" hidden="1">
      <c r="A303" s="73"/>
      <c r="B303" s="1174"/>
      <c r="C303" s="1175"/>
      <c r="D303" s="1176"/>
      <c r="E303" s="668"/>
      <c r="F303" s="38"/>
      <c r="G303" s="33" t="e">
        <f t="shared" si="8"/>
        <v>#DIV/0!</v>
      </c>
      <c r="H303" s="33"/>
      <c r="I303" s="33"/>
      <c r="J303" s="33"/>
    </row>
    <row r="304" spans="1:10" ht="15.75" hidden="1">
      <c r="A304" s="73"/>
      <c r="B304" s="1174"/>
      <c r="C304" s="1175"/>
      <c r="D304" s="1176"/>
      <c r="E304" s="668"/>
      <c r="F304" s="38"/>
      <c r="G304" s="33" t="e">
        <f t="shared" si="8"/>
        <v>#DIV/0!</v>
      </c>
      <c r="H304" s="33"/>
      <c r="I304" s="33"/>
      <c r="J304" s="33"/>
    </row>
    <row r="305" spans="1:10" ht="15.75" hidden="1">
      <c r="A305" s="73"/>
      <c r="B305" s="1174"/>
      <c r="C305" s="1175"/>
      <c r="D305" s="1176"/>
      <c r="E305" s="668"/>
      <c r="F305" s="38"/>
      <c r="G305" s="33" t="e">
        <f t="shared" si="8"/>
        <v>#DIV/0!</v>
      </c>
      <c r="H305" s="33"/>
      <c r="I305" s="33"/>
      <c r="J305" s="33"/>
    </row>
    <row r="306" spans="1:10" ht="15.75" hidden="1">
      <c r="A306" s="73"/>
      <c r="B306" s="1174"/>
      <c r="C306" s="1175"/>
      <c r="D306" s="1176"/>
      <c r="E306" s="668"/>
      <c r="F306" s="38"/>
      <c r="G306" s="33" t="e">
        <f t="shared" si="8"/>
        <v>#DIV/0!</v>
      </c>
      <c r="H306" s="33"/>
      <c r="I306" s="33"/>
      <c r="J306" s="33"/>
    </row>
    <row r="307" spans="1:10" ht="15.75" hidden="1">
      <c r="A307" s="73"/>
      <c r="B307" s="1174"/>
      <c r="C307" s="1175"/>
      <c r="D307" s="1176"/>
      <c r="E307" s="668"/>
      <c r="F307" s="38"/>
      <c r="G307" s="33" t="e">
        <f t="shared" si="8"/>
        <v>#DIV/0!</v>
      </c>
      <c r="H307" s="33"/>
      <c r="I307" s="33"/>
      <c r="J307" s="33"/>
    </row>
    <row r="308" spans="1:10" ht="15.75" hidden="1">
      <c r="A308" s="73"/>
      <c r="B308" s="1174"/>
      <c r="C308" s="1175"/>
      <c r="D308" s="1176"/>
      <c r="E308" s="668"/>
      <c r="F308" s="38"/>
      <c r="G308" s="33" t="e">
        <f t="shared" si="8"/>
        <v>#DIV/0!</v>
      </c>
      <c r="H308" s="33"/>
      <c r="I308" s="33"/>
      <c r="J308" s="33"/>
    </row>
    <row r="309" spans="1:10" ht="57" customHeight="1">
      <c r="A309" s="68">
        <v>3</v>
      </c>
      <c r="B309" s="1230" t="s">
        <v>123</v>
      </c>
      <c r="C309" s="1231"/>
      <c r="D309" s="1232"/>
      <c r="E309" s="69" t="s">
        <v>109</v>
      </c>
      <c r="F309" s="70" t="s">
        <v>109</v>
      </c>
      <c r="G309" s="71" t="s">
        <v>109</v>
      </c>
      <c r="H309" s="72">
        <f>SUM(H310:H318)</f>
        <v>40000</v>
      </c>
      <c r="I309" s="72">
        <f>SUM(I310:I318)</f>
        <v>40000</v>
      </c>
      <c r="J309" s="72">
        <f>SUM(J310:J318)</f>
        <v>40000</v>
      </c>
    </row>
    <row r="310" spans="1:10" s="59" customFormat="1" ht="15.75" hidden="1">
      <c r="A310" s="86"/>
      <c r="B310" s="1291" t="s">
        <v>543</v>
      </c>
      <c r="C310" s="1292"/>
      <c r="D310" s="1293"/>
      <c r="E310" s="206" t="s">
        <v>88</v>
      </c>
      <c r="F310" s="58"/>
      <c r="G310" s="33" t="e">
        <f>H310/F310</f>
        <v>#DIV/0!</v>
      </c>
      <c r="H310" s="33"/>
      <c r="I310" s="33"/>
      <c r="J310" s="33"/>
    </row>
    <row r="311" spans="1:10" s="59" customFormat="1" ht="15.75" hidden="1">
      <c r="A311" s="86"/>
      <c r="B311" s="1291" t="s">
        <v>591</v>
      </c>
      <c r="C311" s="1292"/>
      <c r="D311" s="1293"/>
      <c r="E311" s="206" t="s">
        <v>88</v>
      </c>
      <c r="F311" s="58"/>
      <c r="G311" s="518" t="e">
        <f>H311/F311</f>
        <v>#DIV/0!</v>
      </c>
      <c r="H311" s="33"/>
      <c r="I311" s="33"/>
      <c r="J311" s="33"/>
    </row>
    <row r="312" spans="1:10" s="59" customFormat="1" ht="31.9" customHeight="1">
      <c r="A312" s="86"/>
      <c r="B312" s="1291" t="s">
        <v>798</v>
      </c>
      <c r="C312" s="1292"/>
      <c r="D312" s="1293"/>
      <c r="E312" s="206" t="s">
        <v>87</v>
      </c>
      <c r="F312" s="58">
        <v>4</v>
      </c>
      <c r="G312" s="518">
        <f>H312/F312</f>
        <v>10000</v>
      </c>
      <c r="H312" s="33">
        <v>40000</v>
      </c>
      <c r="I312" s="619">
        <v>40000</v>
      </c>
      <c r="J312" s="619">
        <v>40000</v>
      </c>
    </row>
    <row r="313" spans="1:10" s="59" customFormat="1" ht="15.75" hidden="1">
      <c r="A313" s="86"/>
      <c r="B313" s="1254"/>
      <c r="C313" s="1290"/>
      <c r="D313" s="1255"/>
      <c r="E313" s="621"/>
      <c r="F313" s="58"/>
      <c r="G313" s="33" t="e">
        <f t="shared" ref="G313:G325" si="9">H313/F313</f>
        <v>#DIV/0!</v>
      </c>
      <c r="H313" s="33"/>
      <c r="I313" s="33"/>
      <c r="J313" s="33"/>
    </row>
    <row r="314" spans="1:10" s="59" customFormat="1" ht="15.75" hidden="1">
      <c r="A314" s="86"/>
      <c r="B314" s="1254"/>
      <c r="C314" s="1290"/>
      <c r="D314" s="1255"/>
      <c r="E314" s="621"/>
      <c r="F314" s="58"/>
      <c r="G314" s="33" t="e">
        <f t="shared" si="9"/>
        <v>#DIV/0!</v>
      </c>
      <c r="H314" s="33"/>
      <c r="I314" s="33"/>
      <c r="J314" s="33"/>
    </row>
    <row r="315" spans="1:10" s="59" customFormat="1" ht="15.75" hidden="1">
      <c r="A315" s="86"/>
      <c r="B315" s="1254"/>
      <c r="C315" s="1290"/>
      <c r="D315" s="1255"/>
      <c r="E315" s="621"/>
      <c r="F315" s="58"/>
      <c r="G315" s="33" t="e">
        <f t="shared" si="9"/>
        <v>#DIV/0!</v>
      </c>
      <c r="H315" s="33"/>
      <c r="I315" s="33"/>
      <c r="J315" s="33"/>
    </row>
    <row r="316" spans="1:10" s="59" customFormat="1" ht="15.75" hidden="1">
      <c r="A316" s="86"/>
      <c r="B316" s="1174"/>
      <c r="C316" s="1175"/>
      <c r="D316" s="1176"/>
      <c r="E316" s="621"/>
      <c r="F316" s="58"/>
      <c r="G316" s="33" t="e">
        <f t="shared" si="9"/>
        <v>#DIV/0!</v>
      </c>
      <c r="H316" s="33"/>
      <c r="I316" s="33"/>
      <c r="J316" s="33"/>
    </row>
    <row r="317" spans="1:10" s="59" customFormat="1" ht="15.75" hidden="1">
      <c r="A317" s="86"/>
      <c r="B317" s="1174"/>
      <c r="C317" s="1175"/>
      <c r="D317" s="1176"/>
      <c r="E317" s="621"/>
      <c r="F317" s="58"/>
      <c r="G317" s="33" t="e">
        <f t="shared" si="9"/>
        <v>#DIV/0!</v>
      </c>
      <c r="H317" s="33"/>
      <c r="I317" s="33"/>
      <c r="J317" s="33"/>
    </row>
    <row r="318" spans="1:10" s="59" customFormat="1" ht="15.75" hidden="1">
      <c r="A318" s="86"/>
      <c r="B318" s="1174"/>
      <c r="C318" s="1175"/>
      <c r="D318" s="1176"/>
      <c r="E318" s="621"/>
      <c r="F318" s="58"/>
      <c r="G318" s="33" t="e">
        <f>H318/F318</f>
        <v>#DIV/0!</v>
      </c>
      <c r="H318" s="33"/>
      <c r="I318" s="33"/>
      <c r="J318" s="33"/>
    </row>
    <row r="319" spans="1:10" s="59" customFormat="1" ht="33" hidden="1" customHeight="1">
      <c r="A319" s="68">
        <v>4</v>
      </c>
      <c r="B319" s="1230" t="s">
        <v>124</v>
      </c>
      <c r="C319" s="1231"/>
      <c r="D319" s="1232"/>
      <c r="E319" s="69" t="s">
        <v>109</v>
      </c>
      <c r="F319" s="70" t="s">
        <v>109</v>
      </c>
      <c r="G319" s="71" t="s">
        <v>109</v>
      </c>
      <c r="H319" s="72">
        <f>SUM(H320:H325)</f>
        <v>0</v>
      </c>
      <c r="I319" s="72">
        <f>SUM(I320:I325)</f>
        <v>0</v>
      </c>
      <c r="J319" s="72">
        <f>SUM(J320:J325)</f>
        <v>0</v>
      </c>
    </row>
    <row r="320" spans="1:10" ht="15.75" hidden="1">
      <c r="A320" s="73"/>
      <c r="B320" s="1174"/>
      <c r="C320" s="1175"/>
      <c r="D320" s="1176"/>
      <c r="E320" s="503"/>
      <c r="F320" s="38"/>
      <c r="G320" s="518" t="e">
        <f>H320/F320</f>
        <v>#DIV/0!</v>
      </c>
      <c r="H320" s="33"/>
      <c r="I320" s="33"/>
      <c r="J320" s="33"/>
    </row>
    <row r="321" spans="1:11" ht="15.75" hidden="1">
      <c r="A321" s="73"/>
      <c r="B321" s="1174"/>
      <c r="C321" s="1175"/>
      <c r="D321" s="1176"/>
      <c r="E321" s="503"/>
      <c r="F321" s="38"/>
      <c r="G321" s="518" t="e">
        <f>H321/F321</f>
        <v>#DIV/0!</v>
      </c>
      <c r="H321" s="33"/>
      <c r="I321" s="33"/>
      <c r="J321" s="33"/>
    </row>
    <row r="322" spans="1:11" ht="15.75" hidden="1">
      <c r="A322" s="73"/>
      <c r="B322" s="1181"/>
      <c r="C322" s="1182"/>
      <c r="D322" s="1183"/>
      <c r="E322" s="336"/>
      <c r="F322" s="38"/>
      <c r="G322" s="33" t="e">
        <f t="shared" si="9"/>
        <v>#DIV/0!</v>
      </c>
      <c r="H322" s="33"/>
      <c r="I322" s="33"/>
      <c r="J322" s="33"/>
    </row>
    <row r="323" spans="1:11" ht="15.75" hidden="1">
      <c r="A323" s="73"/>
      <c r="B323" s="1174"/>
      <c r="C323" s="1175"/>
      <c r="D323" s="1176"/>
      <c r="E323" s="336"/>
      <c r="F323" s="38"/>
      <c r="G323" s="33" t="e">
        <f t="shared" si="9"/>
        <v>#DIV/0!</v>
      </c>
      <c r="H323" s="33"/>
      <c r="I323" s="33"/>
      <c r="J323" s="33"/>
    </row>
    <row r="324" spans="1:11" ht="15.75" hidden="1">
      <c r="A324" s="73"/>
      <c r="B324" s="1174"/>
      <c r="C324" s="1175"/>
      <c r="D324" s="1176"/>
      <c r="E324" s="336"/>
      <c r="F324" s="38"/>
      <c r="G324" s="33" t="e">
        <f t="shared" si="9"/>
        <v>#DIV/0!</v>
      </c>
      <c r="H324" s="33"/>
      <c r="I324" s="33"/>
      <c r="J324" s="33"/>
    </row>
    <row r="325" spans="1:11" ht="15.75" hidden="1">
      <c r="A325" s="73"/>
      <c r="B325" s="1174"/>
      <c r="C325" s="1175"/>
      <c r="D325" s="1176"/>
      <c r="E325" s="336"/>
      <c r="F325" s="38"/>
      <c r="G325" s="33" t="e">
        <f t="shared" si="9"/>
        <v>#DIV/0!</v>
      </c>
      <c r="H325" s="33"/>
      <c r="I325" s="33"/>
      <c r="J325" s="33"/>
      <c r="K325" s="35"/>
    </row>
    <row r="326" spans="1:11" s="87" customFormat="1" ht="15.75">
      <c r="A326" s="68">
        <v>5</v>
      </c>
      <c r="B326" s="1230" t="s">
        <v>415</v>
      </c>
      <c r="C326" s="1231"/>
      <c r="D326" s="1232"/>
      <c r="E326" s="69" t="s">
        <v>109</v>
      </c>
      <c r="F326" s="70" t="s">
        <v>109</v>
      </c>
      <c r="G326" s="71" t="s">
        <v>109</v>
      </c>
      <c r="H326" s="72">
        <f>SUM(H327:H336)</f>
        <v>97000</v>
      </c>
      <c r="I326" s="72">
        <f>SUM(I327:I336)</f>
        <v>97000</v>
      </c>
      <c r="J326" s="72">
        <f>SUM(J327:J336)</f>
        <v>97000</v>
      </c>
    </row>
    <row r="327" spans="1:11" ht="15.75">
      <c r="A327" s="73"/>
      <c r="B327" s="1184" t="s">
        <v>800</v>
      </c>
      <c r="C327" s="1185"/>
      <c r="D327" s="1186"/>
      <c r="E327" s="206" t="s">
        <v>88</v>
      </c>
      <c r="F327" s="38">
        <v>2</v>
      </c>
      <c r="G327" s="518">
        <f t="shared" ref="G327:G336" si="10">H327/F327</f>
        <v>6000</v>
      </c>
      <c r="H327" s="33">
        <v>12000</v>
      </c>
      <c r="I327" s="33">
        <v>12000</v>
      </c>
      <c r="J327" s="33">
        <v>12000</v>
      </c>
    </row>
    <row r="328" spans="1:11" ht="15.75">
      <c r="A328" s="216"/>
      <c r="B328" s="1184" t="s">
        <v>801</v>
      </c>
      <c r="C328" s="1185"/>
      <c r="D328" s="1186"/>
      <c r="E328" s="206" t="s">
        <v>88</v>
      </c>
      <c r="F328" s="38">
        <v>1</v>
      </c>
      <c r="G328" s="518">
        <f t="shared" si="10"/>
        <v>85000</v>
      </c>
      <c r="H328" s="33">
        <v>85000</v>
      </c>
      <c r="I328" s="33">
        <v>85000</v>
      </c>
      <c r="J328" s="33">
        <v>85000</v>
      </c>
    </row>
    <row r="329" spans="1:11" ht="15.75" hidden="1">
      <c r="A329" s="216"/>
      <c r="B329" s="1174"/>
      <c r="C329" s="1175"/>
      <c r="D329" s="1176"/>
      <c r="E329" s="668"/>
      <c r="F329" s="620"/>
      <c r="G329" s="33" t="e">
        <f t="shared" si="10"/>
        <v>#DIV/0!</v>
      </c>
      <c r="H329" s="33"/>
      <c r="I329" s="33"/>
      <c r="J329" s="33"/>
    </row>
    <row r="330" spans="1:11" ht="15.75" hidden="1">
      <c r="A330" s="216"/>
      <c r="B330" s="1420"/>
      <c r="C330" s="1421"/>
      <c r="D330" s="1422"/>
      <c r="E330" s="668"/>
      <c r="F330" s="620"/>
      <c r="G330" s="33" t="e">
        <f t="shared" si="10"/>
        <v>#DIV/0!</v>
      </c>
      <c r="H330" s="33"/>
      <c r="I330" s="33"/>
      <c r="J330" s="33"/>
    </row>
    <row r="331" spans="1:11" ht="15.75" hidden="1">
      <c r="A331" s="216"/>
      <c r="B331" s="1174"/>
      <c r="C331" s="1175"/>
      <c r="D331" s="1176"/>
      <c r="E331" s="668"/>
      <c r="F331" s="620"/>
      <c r="G331" s="33" t="e">
        <f t="shared" si="10"/>
        <v>#DIV/0!</v>
      </c>
      <c r="H331" s="33"/>
      <c r="I331" s="33"/>
      <c r="J331" s="33"/>
    </row>
    <row r="332" spans="1:11" ht="15.75" hidden="1">
      <c r="A332" s="216"/>
      <c r="B332" s="1174"/>
      <c r="C332" s="1175"/>
      <c r="D332" s="1176"/>
      <c r="E332" s="668"/>
      <c r="F332" s="620"/>
      <c r="G332" s="33" t="e">
        <f t="shared" si="10"/>
        <v>#DIV/0!</v>
      </c>
      <c r="H332" s="33"/>
      <c r="I332" s="33"/>
      <c r="J332" s="33"/>
    </row>
    <row r="333" spans="1:11" ht="15.75" hidden="1">
      <c r="A333" s="216"/>
      <c r="B333" s="1174"/>
      <c r="C333" s="1175"/>
      <c r="D333" s="1176"/>
      <c r="E333" s="668"/>
      <c r="F333" s="620"/>
      <c r="G333" s="33" t="e">
        <f t="shared" si="10"/>
        <v>#DIV/0!</v>
      </c>
      <c r="H333" s="33"/>
      <c r="I333" s="33"/>
      <c r="J333" s="33"/>
    </row>
    <row r="334" spans="1:11" ht="15.75" hidden="1">
      <c r="A334" s="216"/>
      <c r="B334" s="1174"/>
      <c r="C334" s="1175"/>
      <c r="D334" s="1176"/>
      <c r="E334" s="668"/>
      <c r="F334" s="620"/>
      <c r="G334" s="33" t="e">
        <f t="shared" si="10"/>
        <v>#DIV/0!</v>
      </c>
      <c r="H334" s="33"/>
      <c r="I334" s="33"/>
      <c r="J334" s="33"/>
    </row>
    <row r="335" spans="1:11" ht="15.75" hidden="1">
      <c r="A335" s="216"/>
      <c r="B335" s="1174"/>
      <c r="C335" s="1175"/>
      <c r="D335" s="1176"/>
      <c r="E335" s="668"/>
      <c r="F335" s="620"/>
      <c r="G335" s="33" t="e">
        <f t="shared" si="10"/>
        <v>#DIV/0!</v>
      </c>
      <c r="H335" s="33"/>
      <c r="I335" s="33"/>
      <c r="J335" s="33"/>
    </row>
    <row r="336" spans="1:11" ht="15.75" hidden="1">
      <c r="A336" s="216"/>
      <c r="B336" s="1174"/>
      <c r="C336" s="1175"/>
      <c r="D336" s="1176"/>
      <c r="E336" s="668"/>
      <c r="F336" s="620"/>
      <c r="G336" s="33" t="e">
        <f t="shared" si="10"/>
        <v>#DIV/0!</v>
      </c>
      <c r="H336" s="33"/>
      <c r="I336" s="33"/>
      <c r="J336" s="33"/>
    </row>
    <row r="337" spans="1:13" s="87" customFormat="1" ht="15.75">
      <c r="A337" s="1205" t="s">
        <v>376</v>
      </c>
      <c r="B337" s="1206"/>
      <c r="C337" s="1206"/>
      <c r="D337" s="1206"/>
      <c r="E337" s="1206"/>
      <c r="F337" s="1206"/>
      <c r="G337" s="1207"/>
      <c r="H337" s="67">
        <f>H326+H319+H309+H299+H281</f>
        <v>599589</v>
      </c>
      <c r="I337" s="67">
        <f>I326+I319+I309+I299+I281</f>
        <v>599589</v>
      </c>
      <c r="J337" s="67">
        <f>J326+J319+J309+J299+J281</f>
        <v>599589</v>
      </c>
      <c r="K337" s="271"/>
      <c r="L337" s="271"/>
      <c r="M337" s="271"/>
    </row>
    <row r="338" spans="1:13" ht="15.75" hidden="1">
      <c r="A338" s="68">
        <v>1</v>
      </c>
      <c r="B338" s="1414" t="s">
        <v>415</v>
      </c>
      <c r="C338" s="1415"/>
      <c r="D338" s="1416"/>
      <c r="E338" s="69" t="s">
        <v>109</v>
      </c>
      <c r="F338" s="70" t="s">
        <v>109</v>
      </c>
      <c r="G338" s="71" t="s">
        <v>109</v>
      </c>
      <c r="H338" s="72">
        <f>SUM(H339:H353)</f>
        <v>0</v>
      </c>
      <c r="I338" s="72">
        <f>SUM(I339:I353)</f>
        <v>0</v>
      </c>
      <c r="J338" s="72">
        <f>SUM(J339:J353)</f>
        <v>0</v>
      </c>
    </row>
    <row r="339" spans="1:13" ht="15.75" hidden="1">
      <c r="A339" s="337"/>
      <c r="B339" s="1184"/>
      <c r="C339" s="1185"/>
      <c r="D339" s="1186"/>
      <c r="E339" s="503"/>
      <c r="F339" s="38"/>
      <c r="G339" s="518" t="e">
        <f>H339/F339</f>
        <v>#DIV/0!</v>
      </c>
      <c r="H339" s="33"/>
      <c r="I339" s="33"/>
      <c r="J339" s="33"/>
    </row>
    <row r="340" spans="1:13" ht="15.75" hidden="1">
      <c r="A340" s="337"/>
      <c r="B340" s="1174"/>
      <c r="C340" s="1175"/>
      <c r="D340" s="1176"/>
      <c r="E340" s="336"/>
      <c r="F340" s="38"/>
      <c r="G340" s="33" t="e">
        <f t="shared" ref="G340:G352" si="11">H340/F340</f>
        <v>#DIV/0!</v>
      </c>
      <c r="H340" s="33"/>
      <c r="I340" s="33"/>
      <c r="J340" s="33"/>
    </row>
    <row r="341" spans="1:13" ht="15.75" hidden="1">
      <c r="A341" s="337"/>
      <c r="B341" s="1174"/>
      <c r="C341" s="1175"/>
      <c r="D341" s="1176"/>
      <c r="E341" s="336"/>
      <c r="F341" s="38"/>
      <c r="G341" s="33" t="e">
        <f t="shared" si="11"/>
        <v>#DIV/0!</v>
      </c>
      <c r="H341" s="33"/>
      <c r="I341" s="33"/>
      <c r="J341" s="33"/>
    </row>
    <row r="342" spans="1:13" ht="15.75" hidden="1">
      <c r="A342" s="337"/>
      <c r="B342" s="1174"/>
      <c r="C342" s="1175"/>
      <c r="D342" s="1176"/>
      <c r="E342" s="336"/>
      <c r="F342" s="38"/>
      <c r="G342" s="33" t="e">
        <f t="shared" si="11"/>
        <v>#DIV/0!</v>
      </c>
      <c r="H342" s="33"/>
      <c r="I342" s="33"/>
      <c r="J342" s="33"/>
    </row>
    <row r="343" spans="1:13" ht="15.75" hidden="1">
      <c r="A343" s="337"/>
      <c r="B343" s="1174"/>
      <c r="C343" s="1175"/>
      <c r="D343" s="1176"/>
      <c r="E343" s="336"/>
      <c r="F343" s="38"/>
      <c r="G343" s="33" t="e">
        <f t="shared" si="11"/>
        <v>#DIV/0!</v>
      </c>
      <c r="H343" s="33"/>
      <c r="I343" s="33"/>
      <c r="J343" s="33"/>
    </row>
    <row r="344" spans="1:13" ht="15.75" hidden="1">
      <c r="A344" s="337"/>
      <c r="B344" s="1174"/>
      <c r="C344" s="1175"/>
      <c r="D344" s="1176"/>
      <c r="E344" s="336"/>
      <c r="F344" s="38"/>
      <c r="G344" s="33" t="e">
        <f t="shared" si="11"/>
        <v>#DIV/0!</v>
      </c>
      <c r="H344" s="33"/>
      <c r="I344" s="33"/>
      <c r="J344" s="33"/>
    </row>
    <row r="345" spans="1:13" ht="15.75" hidden="1">
      <c r="A345" s="337"/>
      <c r="B345" s="1174"/>
      <c r="C345" s="1175"/>
      <c r="D345" s="1176"/>
      <c r="E345" s="336"/>
      <c r="F345" s="38"/>
      <c r="G345" s="33" t="e">
        <f t="shared" si="11"/>
        <v>#DIV/0!</v>
      </c>
      <c r="H345" s="33"/>
      <c r="I345" s="33"/>
      <c r="J345" s="33"/>
    </row>
    <row r="346" spans="1:13" ht="15.75" hidden="1">
      <c r="A346" s="337"/>
      <c r="B346" s="1174"/>
      <c r="C346" s="1175"/>
      <c r="D346" s="1176"/>
      <c r="E346" s="336"/>
      <c r="F346" s="38"/>
      <c r="G346" s="33" t="e">
        <f t="shared" si="11"/>
        <v>#DIV/0!</v>
      </c>
      <c r="H346" s="33"/>
      <c r="I346" s="33"/>
      <c r="J346" s="33"/>
    </row>
    <row r="347" spans="1:13" ht="15.75" hidden="1">
      <c r="A347" s="337"/>
      <c r="B347" s="1174"/>
      <c r="C347" s="1175"/>
      <c r="D347" s="1176"/>
      <c r="E347" s="336"/>
      <c r="F347" s="38"/>
      <c r="G347" s="33" t="e">
        <f t="shared" si="11"/>
        <v>#DIV/0!</v>
      </c>
      <c r="H347" s="33"/>
      <c r="I347" s="33"/>
      <c r="J347" s="33"/>
    </row>
    <row r="348" spans="1:13" ht="15.75" hidden="1">
      <c r="A348" s="337"/>
      <c r="B348" s="1174"/>
      <c r="C348" s="1175"/>
      <c r="D348" s="1176"/>
      <c r="E348" s="336"/>
      <c r="F348" s="38"/>
      <c r="G348" s="33" t="e">
        <f t="shared" si="11"/>
        <v>#DIV/0!</v>
      </c>
      <c r="H348" s="33"/>
      <c r="I348" s="33"/>
      <c r="J348" s="33"/>
    </row>
    <row r="349" spans="1:13" ht="15.75" hidden="1">
      <c r="A349" s="337"/>
      <c r="B349" s="1174"/>
      <c r="C349" s="1175"/>
      <c r="D349" s="1176"/>
      <c r="E349" s="336"/>
      <c r="F349" s="38"/>
      <c r="G349" s="33" t="e">
        <f t="shared" si="11"/>
        <v>#DIV/0!</v>
      </c>
      <c r="H349" s="33"/>
      <c r="I349" s="33"/>
      <c r="J349" s="33"/>
    </row>
    <row r="350" spans="1:13" ht="15.75" hidden="1">
      <c r="A350" s="337"/>
      <c r="B350" s="1174"/>
      <c r="C350" s="1175"/>
      <c r="D350" s="1176"/>
      <c r="E350" s="336"/>
      <c r="F350" s="38"/>
      <c r="G350" s="33" t="e">
        <f t="shared" si="11"/>
        <v>#DIV/0!</v>
      </c>
      <c r="H350" s="33"/>
      <c r="I350" s="33"/>
      <c r="J350" s="33"/>
    </row>
    <row r="351" spans="1:13" ht="15.75" hidden="1">
      <c r="A351" s="337"/>
      <c r="B351" s="1174"/>
      <c r="C351" s="1175"/>
      <c r="D351" s="1176"/>
      <c r="E351" s="336"/>
      <c r="F351" s="38"/>
      <c r="G351" s="33" t="e">
        <f t="shared" si="11"/>
        <v>#DIV/0!</v>
      </c>
      <c r="H351" s="33"/>
      <c r="I351" s="33"/>
      <c r="J351" s="33"/>
    </row>
    <row r="352" spans="1:13" ht="15.75" hidden="1">
      <c r="A352" s="337"/>
      <c r="B352" s="1174"/>
      <c r="C352" s="1175"/>
      <c r="D352" s="1176"/>
      <c r="E352" s="336"/>
      <c r="F352" s="38"/>
      <c r="G352" s="33" t="e">
        <f t="shared" si="11"/>
        <v>#DIV/0!</v>
      </c>
      <c r="H352" s="33"/>
      <c r="I352" s="33"/>
      <c r="J352" s="33"/>
    </row>
    <row r="353" spans="1:13" ht="15.75" hidden="1">
      <c r="A353" s="337"/>
      <c r="B353" s="1174"/>
      <c r="C353" s="1175"/>
      <c r="D353" s="1176"/>
      <c r="E353" s="336"/>
      <c r="F353" s="38"/>
      <c r="G353" s="33" t="e">
        <f>H353/F353</f>
        <v>#DIV/0!</v>
      </c>
      <c r="H353" s="33"/>
      <c r="I353" s="33"/>
      <c r="J353" s="33"/>
    </row>
    <row r="354" spans="1:13" s="87" customFormat="1" ht="15.75" hidden="1">
      <c r="A354" s="1205" t="s">
        <v>377</v>
      </c>
      <c r="B354" s="1206"/>
      <c r="C354" s="1206"/>
      <c r="D354" s="1206"/>
      <c r="E354" s="1206"/>
      <c r="F354" s="1206"/>
      <c r="G354" s="1207"/>
      <c r="H354" s="67">
        <f>H338</f>
        <v>0</v>
      </c>
      <c r="I354" s="67">
        <f>I338</f>
        <v>0</v>
      </c>
      <c r="J354" s="67">
        <f>J338</f>
        <v>0</v>
      </c>
      <c r="K354" s="271"/>
      <c r="L354" s="271"/>
      <c r="M354" s="271"/>
    </row>
    <row r="355" spans="1:13" ht="15.75" hidden="1">
      <c r="A355" s="445"/>
      <c r="B355" s="1184"/>
      <c r="C355" s="1185"/>
      <c r="D355" s="1186"/>
      <c r="E355" s="503"/>
      <c r="F355" s="38"/>
      <c r="G355" s="518" t="e">
        <f>H355/F355</f>
        <v>#DIV/0!</v>
      </c>
      <c r="H355" s="33"/>
      <c r="I355" s="33"/>
      <c r="J355" s="33"/>
    </row>
    <row r="356" spans="1:13" ht="15.75">
      <c r="A356" s="445"/>
      <c r="B356" s="1174" t="s">
        <v>883</v>
      </c>
      <c r="C356" s="1175"/>
      <c r="D356" s="1176"/>
      <c r="E356" s="937" t="s">
        <v>884</v>
      </c>
      <c r="F356" s="38">
        <v>60</v>
      </c>
      <c r="G356" s="33">
        <f>H356/F356</f>
        <v>500</v>
      </c>
      <c r="H356" s="33">
        <v>30000</v>
      </c>
      <c r="I356" s="33">
        <v>30000</v>
      </c>
      <c r="J356" s="33">
        <v>30000</v>
      </c>
    </row>
    <row r="357" spans="1:13" ht="15.75" hidden="1">
      <c r="A357" s="445"/>
      <c r="B357" s="1174"/>
      <c r="C357" s="1175"/>
      <c r="D357" s="1176"/>
      <c r="E357" s="444"/>
      <c r="F357" s="38"/>
      <c r="G357" s="33" t="e">
        <f>H357/F357</f>
        <v>#DIV/0!</v>
      </c>
      <c r="H357" s="33"/>
      <c r="I357" s="33"/>
      <c r="J357" s="33"/>
    </row>
    <row r="358" spans="1:13" ht="15.75" hidden="1">
      <c r="A358" s="445"/>
      <c r="B358" s="1174"/>
      <c r="C358" s="1175"/>
      <c r="D358" s="1176"/>
      <c r="E358" s="444"/>
      <c r="F358" s="38"/>
      <c r="G358" s="33" t="e">
        <f>H358/F358</f>
        <v>#DIV/0!</v>
      </c>
      <c r="H358" s="33"/>
      <c r="I358" s="33"/>
      <c r="J358" s="33"/>
    </row>
    <row r="359" spans="1:13" ht="15.75" hidden="1">
      <c r="A359" s="445"/>
      <c r="B359" s="1174"/>
      <c r="C359" s="1175"/>
      <c r="D359" s="1176"/>
      <c r="E359" s="444"/>
      <c r="F359" s="38"/>
      <c r="G359" s="33" t="e">
        <f t="shared" ref="G359:G378" si="12">H359/F359</f>
        <v>#DIV/0!</v>
      </c>
      <c r="H359" s="33"/>
      <c r="I359" s="33"/>
      <c r="J359" s="33"/>
    </row>
    <row r="360" spans="1:13" ht="15.75" hidden="1">
      <c r="A360" s="445"/>
      <c r="B360" s="1174"/>
      <c r="C360" s="1175"/>
      <c r="D360" s="1176"/>
      <c r="E360" s="444"/>
      <c r="F360" s="38"/>
      <c r="G360" s="33" t="e">
        <f t="shared" si="12"/>
        <v>#DIV/0!</v>
      </c>
      <c r="H360" s="33"/>
      <c r="I360" s="33"/>
      <c r="J360" s="33"/>
    </row>
    <row r="361" spans="1:13" ht="15.75" hidden="1">
      <c r="A361" s="445"/>
      <c r="B361" s="1174"/>
      <c r="C361" s="1175"/>
      <c r="D361" s="1176"/>
      <c r="E361" s="444"/>
      <c r="F361" s="38"/>
      <c r="G361" s="33" t="e">
        <f>H361/F361</f>
        <v>#DIV/0!</v>
      </c>
      <c r="H361" s="33"/>
      <c r="I361" s="33"/>
      <c r="J361" s="33"/>
    </row>
    <row r="362" spans="1:13" ht="15.75" hidden="1">
      <c r="A362" s="445"/>
      <c r="B362" s="1174"/>
      <c r="C362" s="1175"/>
      <c r="D362" s="1176"/>
      <c r="E362" s="444"/>
      <c r="F362" s="38"/>
      <c r="G362" s="33" t="e">
        <f>H362/F362</f>
        <v>#DIV/0!</v>
      </c>
      <c r="H362" s="33"/>
      <c r="I362" s="33"/>
      <c r="J362" s="33"/>
    </row>
    <row r="363" spans="1:13" ht="15.75" hidden="1">
      <c r="A363" s="445"/>
      <c r="B363" s="1174"/>
      <c r="C363" s="1175"/>
      <c r="D363" s="1176"/>
      <c r="E363" s="444"/>
      <c r="F363" s="38"/>
      <c r="G363" s="33" t="e">
        <f t="shared" si="12"/>
        <v>#DIV/0!</v>
      </c>
      <c r="H363" s="33"/>
      <c r="I363" s="33"/>
      <c r="J363" s="33"/>
    </row>
    <row r="364" spans="1:13" ht="15.75" hidden="1">
      <c r="A364" s="445"/>
      <c r="B364" s="1174"/>
      <c r="C364" s="1175"/>
      <c r="D364" s="1176"/>
      <c r="E364" s="444"/>
      <c r="F364" s="38"/>
      <c r="G364" s="33" t="e">
        <f t="shared" si="12"/>
        <v>#DIV/0!</v>
      </c>
      <c r="H364" s="33"/>
      <c r="I364" s="33"/>
      <c r="J364" s="33"/>
    </row>
    <row r="365" spans="1:13" ht="15.75" hidden="1">
      <c r="A365" s="445"/>
      <c r="B365" s="1174"/>
      <c r="C365" s="1175"/>
      <c r="D365" s="1176"/>
      <c r="E365" s="444"/>
      <c r="F365" s="38"/>
      <c r="G365" s="33" t="e">
        <f t="shared" si="12"/>
        <v>#DIV/0!</v>
      </c>
      <c r="H365" s="33"/>
      <c r="I365" s="33"/>
      <c r="J365" s="33"/>
    </row>
    <row r="366" spans="1:13" s="87" customFormat="1" ht="15.75">
      <c r="A366" s="1227" t="s">
        <v>530</v>
      </c>
      <c r="B366" s="1228"/>
      <c r="C366" s="1228"/>
      <c r="D366" s="1228"/>
      <c r="E366" s="1228"/>
      <c r="F366" s="1228"/>
      <c r="G366" s="1229"/>
      <c r="H366" s="93">
        <f>SUM(H355:H365)</f>
        <v>30000</v>
      </c>
      <c r="I366" s="93">
        <f>SUM(I355:I365)</f>
        <v>30000</v>
      </c>
      <c r="J366" s="93">
        <f>SUM(J355:J365)</f>
        <v>30000</v>
      </c>
    </row>
    <row r="367" spans="1:13" ht="15.75" hidden="1">
      <c r="A367" s="445"/>
      <c r="B367" s="1184" t="s">
        <v>592</v>
      </c>
      <c r="C367" s="1185"/>
      <c r="D367" s="1186"/>
      <c r="E367" s="503" t="s">
        <v>88</v>
      </c>
      <c r="F367" s="38"/>
      <c r="G367" s="518" t="e">
        <f>H367/F367</f>
        <v>#DIV/0!</v>
      </c>
      <c r="H367" s="33"/>
      <c r="I367" s="33"/>
      <c r="J367" s="33"/>
    </row>
    <row r="368" spans="1:13" ht="15.75" hidden="1">
      <c r="A368" s="445"/>
      <c r="B368" s="1174"/>
      <c r="C368" s="1175"/>
      <c r="D368" s="1176"/>
      <c r="E368" s="444"/>
      <c r="F368" s="38"/>
      <c r="G368" s="33" t="e">
        <f t="shared" si="12"/>
        <v>#DIV/0!</v>
      </c>
      <c r="H368" s="33"/>
      <c r="I368" s="33"/>
      <c r="J368" s="33"/>
    </row>
    <row r="369" spans="1:13" ht="15.75" hidden="1">
      <c r="A369" s="445"/>
      <c r="B369" s="1174"/>
      <c r="C369" s="1175"/>
      <c r="D369" s="1176"/>
      <c r="E369" s="444"/>
      <c r="F369" s="38"/>
      <c r="G369" s="33" t="e">
        <f>H369/F369</f>
        <v>#DIV/0!</v>
      </c>
      <c r="H369" s="33"/>
      <c r="I369" s="33"/>
      <c r="J369" s="33"/>
    </row>
    <row r="370" spans="1:13" ht="15.75" hidden="1">
      <c r="A370" s="445"/>
      <c r="B370" s="1174"/>
      <c r="C370" s="1175"/>
      <c r="D370" s="1176"/>
      <c r="E370" s="444"/>
      <c r="F370" s="38"/>
      <c r="G370" s="33" t="e">
        <f>H370/F370</f>
        <v>#DIV/0!</v>
      </c>
      <c r="H370" s="33"/>
      <c r="I370" s="33"/>
      <c r="J370" s="33"/>
    </row>
    <row r="371" spans="1:13" ht="15.75" hidden="1">
      <c r="A371" s="445"/>
      <c r="B371" s="1174"/>
      <c r="C371" s="1175"/>
      <c r="D371" s="1176"/>
      <c r="E371" s="444"/>
      <c r="F371" s="38"/>
      <c r="G371" s="33" t="e">
        <f>H371/F371</f>
        <v>#DIV/0!</v>
      </c>
      <c r="H371" s="33"/>
      <c r="I371" s="33"/>
      <c r="J371" s="33"/>
    </row>
    <row r="372" spans="1:13" ht="15.75" hidden="1">
      <c r="A372" s="445"/>
      <c r="B372" s="1174"/>
      <c r="C372" s="1175"/>
      <c r="D372" s="1176"/>
      <c r="E372" s="444"/>
      <c r="F372" s="38"/>
      <c r="G372" s="33" t="e">
        <f>H372/F372</f>
        <v>#DIV/0!</v>
      </c>
      <c r="H372" s="33"/>
      <c r="I372" s="33"/>
      <c r="J372" s="33"/>
    </row>
    <row r="373" spans="1:13" ht="15.75" hidden="1">
      <c r="A373" s="445"/>
      <c r="B373" s="1174"/>
      <c r="C373" s="1175"/>
      <c r="D373" s="1176"/>
      <c r="E373" s="444"/>
      <c r="F373" s="38"/>
      <c r="G373" s="33" t="e">
        <f>H373/F373</f>
        <v>#DIV/0!</v>
      </c>
      <c r="H373" s="33"/>
      <c r="I373" s="33"/>
      <c r="J373" s="33"/>
    </row>
    <row r="374" spans="1:13" ht="15.75" hidden="1">
      <c r="A374" s="445"/>
      <c r="B374" s="1174"/>
      <c r="C374" s="1175"/>
      <c r="D374" s="1176"/>
      <c r="E374" s="444"/>
      <c r="F374" s="38"/>
      <c r="G374" s="33" t="e">
        <f t="shared" si="12"/>
        <v>#DIV/0!</v>
      </c>
      <c r="H374" s="33"/>
      <c r="I374" s="33"/>
      <c r="J374" s="33"/>
    </row>
    <row r="375" spans="1:13" ht="15.75" hidden="1">
      <c r="A375" s="445"/>
      <c r="B375" s="1174"/>
      <c r="C375" s="1175"/>
      <c r="D375" s="1176"/>
      <c r="E375" s="444"/>
      <c r="F375" s="38"/>
      <c r="G375" s="33" t="e">
        <f t="shared" si="12"/>
        <v>#DIV/0!</v>
      </c>
      <c r="H375" s="33"/>
      <c r="I375" s="33"/>
      <c r="J375" s="33"/>
    </row>
    <row r="376" spans="1:13" ht="15.75" hidden="1">
      <c r="A376" s="445"/>
      <c r="B376" s="1174"/>
      <c r="C376" s="1175"/>
      <c r="D376" s="1176"/>
      <c r="E376" s="444"/>
      <c r="F376" s="38"/>
      <c r="G376" s="33" t="e">
        <f t="shared" si="12"/>
        <v>#DIV/0!</v>
      </c>
      <c r="H376" s="33"/>
      <c r="I376" s="33"/>
      <c r="J376" s="33"/>
    </row>
    <row r="377" spans="1:13" ht="15.75" hidden="1">
      <c r="A377" s="445"/>
      <c r="B377" s="1174"/>
      <c r="C377" s="1175"/>
      <c r="D377" s="1176"/>
      <c r="E377" s="444"/>
      <c r="F377" s="38"/>
      <c r="G377" s="33" t="e">
        <f t="shared" si="12"/>
        <v>#DIV/0!</v>
      </c>
      <c r="H377" s="33"/>
      <c r="I377" s="33"/>
      <c r="J377" s="33"/>
    </row>
    <row r="378" spans="1:13" ht="15.75" hidden="1">
      <c r="A378" s="445"/>
      <c r="B378" s="1174"/>
      <c r="C378" s="1175"/>
      <c r="D378" s="1176"/>
      <c r="E378" s="444"/>
      <c r="F378" s="38"/>
      <c r="G378" s="33" t="e">
        <f t="shared" si="12"/>
        <v>#DIV/0!</v>
      </c>
      <c r="H378" s="33"/>
      <c r="I378" s="33"/>
      <c r="J378" s="33"/>
    </row>
    <row r="379" spans="1:13" s="87" customFormat="1" ht="15.75" hidden="1">
      <c r="A379" s="1227" t="s">
        <v>531</v>
      </c>
      <c r="B379" s="1228"/>
      <c r="C379" s="1228"/>
      <c r="D379" s="1228"/>
      <c r="E379" s="1228"/>
      <c r="F379" s="1228"/>
      <c r="G379" s="1229"/>
      <c r="H379" s="93">
        <f>SUM(H367:H378)</f>
        <v>0</v>
      </c>
      <c r="I379" s="93">
        <f>SUM(I367:I378)</f>
        <v>0</v>
      </c>
      <c r="J379" s="93">
        <f>SUM(J367:J378)</f>
        <v>0</v>
      </c>
    </row>
    <row r="380" spans="1:13" s="87" customFormat="1" ht="15.75">
      <c r="A380" s="1205" t="s">
        <v>59</v>
      </c>
      <c r="B380" s="1206"/>
      <c r="C380" s="1206"/>
      <c r="D380" s="1206"/>
      <c r="E380" s="1206"/>
      <c r="F380" s="1206"/>
      <c r="G380" s="1207"/>
      <c r="H380" s="67">
        <f>H354+H337+H366+H379</f>
        <v>629589</v>
      </c>
      <c r="I380" s="67">
        <f>I354+I337+I366+I379</f>
        <v>629589</v>
      </c>
      <c r="J380" s="67">
        <f>J354+J337+J366+J379</f>
        <v>629589</v>
      </c>
      <c r="K380" s="271"/>
      <c r="L380" s="271"/>
      <c r="M380" s="271"/>
    </row>
    <row r="381" spans="1:13" s="87" customFormat="1">
      <c r="J381" s="272"/>
      <c r="K381" s="273"/>
    </row>
    <row r="382" spans="1:13" s="87" customFormat="1" ht="15.75">
      <c r="B382" s="1233" t="s">
        <v>126</v>
      </c>
      <c r="C382" s="1233"/>
      <c r="D382" s="1233"/>
      <c r="E382" s="1233"/>
      <c r="F382" s="1233"/>
      <c r="G382" s="1233"/>
      <c r="H382" s="1233"/>
      <c r="I382" s="1233"/>
      <c r="J382" s="1233"/>
    </row>
    <row r="383" spans="1:13" ht="15.75">
      <c r="A383" s="1263" t="s">
        <v>97</v>
      </c>
      <c r="B383" s="1218" t="s">
        <v>70</v>
      </c>
      <c r="C383" s="1219"/>
      <c r="D383" s="1220"/>
      <c r="E383" s="1180" t="s">
        <v>75</v>
      </c>
      <c r="F383" s="1224" t="s">
        <v>34</v>
      </c>
      <c r="G383" s="1225" t="s">
        <v>103</v>
      </c>
      <c r="H383" s="1226" t="s">
        <v>95</v>
      </c>
      <c r="I383" s="1226"/>
      <c r="J383" s="1226"/>
    </row>
    <row r="384" spans="1:13" ht="15.75">
      <c r="A384" s="1264"/>
      <c r="B384" s="1221"/>
      <c r="C384" s="1222"/>
      <c r="D384" s="1223"/>
      <c r="E384" s="1180"/>
      <c r="F384" s="1224"/>
      <c r="G384" s="1225"/>
      <c r="H384" s="32">
        <f>H14</f>
        <v>2024</v>
      </c>
      <c r="I384" s="32">
        <f>I14</f>
        <v>2025</v>
      </c>
      <c r="J384" s="32">
        <f>J14</f>
        <v>2026</v>
      </c>
    </row>
    <row r="385" spans="1:13">
      <c r="A385" s="50">
        <v>1</v>
      </c>
      <c r="B385" s="1217">
        <v>2</v>
      </c>
      <c r="C385" s="1217"/>
      <c r="D385" s="1217"/>
      <c r="E385" s="51">
        <v>3</v>
      </c>
      <c r="F385" s="51">
        <v>4</v>
      </c>
      <c r="G385" s="51">
        <v>5</v>
      </c>
      <c r="H385" s="52">
        <v>6</v>
      </c>
      <c r="I385" s="52">
        <v>7</v>
      </c>
      <c r="J385" s="52">
        <v>8</v>
      </c>
    </row>
    <row r="386" spans="1:13" ht="15.75">
      <c r="A386" s="84"/>
      <c r="B386" s="1168" t="s">
        <v>807</v>
      </c>
      <c r="C386" s="1169"/>
      <c r="D386" s="1170"/>
      <c r="E386" s="206" t="s">
        <v>90</v>
      </c>
      <c r="F386" s="62">
        <v>12</v>
      </c>
      <c r="G386" s="33">
        <f t="shared" ref="G386:G396" si="13">H386/F386</f>
        <v>6638.25</v>
      </c>
      <c r="H386" s="33">
        <v>79659</v>
      </c>
      <c r="I386" s="33">
        <v>79659</v>
      </c>
      <c r="J386" s="33">
        <v>79659</v>
      </c>
    </row>
    <row r="387" spans="1:13" ht="15.75">
      <c r="A387" s="84"/>
      <c r="B387" s="1168" t="s">
        <v>809</v>
      </c>
      <c r="C387" s="1169"/>
      <c r="D387" s="1170"/>
      <c r="E387" s="206" t="s">
        <v>810</v>
      </c>
      <c r="F387" s="62">
        <v>12</v>
      </c>
      <c r="G387" s="33">
        <f t="shared" si="13"/>
        <v>208751.75</v>
      </c>
      <c r="H387" s="33">
        <v>2505021</v>
      </c>
      <c r="I387" s="33">
        <v>2505021</v>
      </c>
      <c r="J387" s="33">
        <v>2505021</v>
      </c>
    </row>
    <row r="388" spans="1:13" ht="15.75">
      <c r="A388" s="84"/>
      <c r="B388" s="1168" t="s">
        <v>60</v>
      </c>
      <c r="C388" s="1169"/>
      <c r="D388" s="1170"/>
      <c r="E388" s="206" t="s">
        <v>86</v>
      </c>
      <c r="F388" s="62">
        <v>32</v>
      </c>
      <c r="G388" s="33">
        <f t="shared" si="13"/>
        <v>5437.5</v>
      </c>
      <c r="H388" s="33">
        <v>174000</v>
      </c>
      <c r="I388" s="33">
        <v>174000</v>
      </c>
      <c r="J388" s="33">
        <v>174000</v>
      </c>
    </row>
    <row r="389" spans="1:13" s="618" customFormat="1" ht="15.75">
      <c r="A389" s="669"/>
      <c r="B389" s="1238" t="s">
        <v>805</v>
      </c>
      <c r="C389" s="1239"/>
      <c r="D389" s="1240"/>
      <c r="E389" s="206" t="s">
        <v>86</v>
      </c>
      <c r="F389" s="62">
        <v>215</v>
      </c>
      <c r="G389" s="619">
        <f t="shared" si="13"/>
        <v>200.6046511627907</v>
      </c>
      <c r="H389" s="619">
        <v>43130</v>
      </c>
      <c r="I389" s="619">
        <v>43130</v>
      </c>
      <c r="J389" s="619">
        <v>43130</v>
      </c>
    </row>
    <row r="390" spans="1:13" s="618" customFormat="1" ht="15.75" hidden="1">
      <c r="A390" s="83"/>
      <c r="B390" s="1238" t="s">
        <v>802</v>
      </c>
      <c r="C390" s="1239"/>
      <c r="D390" s="1240"/>
      <c r="E390" s="206" t="s">
        <v>87</v>
      </c>
      <c r="F390" s="620"/>
      <c r="G390" s="619" t="e">
        <f t="shared" si="13"/>
        <v>#DIV/0!</v>
      </c>
      <c r="H390" s="619"/>
      <c r="I390" s="619"/>
      <c r="J390" s="619"/>
      <c r="K390" s="63"/>
      <c r="L390" s="63"/>
      <c r="M390" s="63"/>
    </row>
    <row r="391" spans="1:13" s="618" customFormat="1" ht="15.75">
      <c r="A391" s="83"/>
      <c r="B391" s="1241" t="s">
        <v>808</v>
      </c>
      <c r="C391" s="1241"/>
      <c r="D391" s="1241"/>
      <c r="E391" s="206" t="s">
        <v>90</v>
      </c>
      <c r="F391" s="620">
        <v>12</v>
      </c>
      <c r="G391" s="619">
        <f t="shared" si="13"/>
        <v>248.33333333333334</v>
      </c>
      <c r="H391" s="619">
        <v>2980</v>
      </c>
      <c r="I391" s="619">
        <v>2980</v>
      </c>
      <c r="J391" s="619">
        <v>2980</v>
      </c>
    </row>
    <row r="392" spans="1:13" s="618" customFormat="1" ht="15.75">
      <c r="A392" s="83"/>
      <c r="B392" s="1184" t="s">
        <v>804</v>
      </c>
      <c r="C392" s="1185"/>
      <c r="D392" s="1186"/>
      <c r="E392" s="206" t="s">
        <v>87</v>
      </c>
      <c r="F392" s="620">
        <v>12</v>
      </c>
      <c r="G392" s="619">
        <f t="shared" si="13"/>
        <v>422.5</v>
      </c>
      <c r="H392" s="619">
        <v>5070</v>
      </c>
      <c r="I392" s="619">
        <v>5070</v>
      </c>
      <c r="J392" s="619">
        <v>5070</v>
      </c>
    </row>
    <row r="393" spans="1:13" ht="15.75" hidden="1">
      <c r="A393" s="84"/>
      <c r="B393" s="1184" t="s">
        <v>127</v>
      </c>
      <c r="C393" s="1185"/>
      <c r="D393" s="1186"/>
      <c r="E393" s="206" t="s">
        <v>88</v>
      </c>
      <c r="F393" s="62"/>
      <c r="G393" s="619" t="e">
        <f t="shared" si="13"/>
        <v>#DIV/0!</v>
      </c>
      <c r="H393" s="33"/>
      <c r="I393" s="33"/>
      <c r="J393" s="33"/>
    </row>
    <row r="394" spans="1:13" ht="15.6" customHeight="1">
      <c r="A394" s="84"/>
      <c r="B394" s="1184" t="s">
        <v>793</v>
      </c>
      <c r="C394" s="1185"/>
      <c r="D394" s="1186"/>
      <c r="E394" s="206" t="s">
        <v>87</v>
      </c>
      <c r="F394" s="62">
        <v>1</v>
      </c>
      <c r="G394" s="33">
        <f t="shared" si="13"/>
        <v>41104</v>
      </c>
      <c r="H394" s="33">
        <v>41104</v>
      </c>
      <c r="I394" s="33">
        <v>41104</v>
      </c>
      <c r="J394" s="33">
        <v>41104</v>
      </c>
    </row>
    <row r="395" spans="1:13" ht="15.6" customHeight="1">
      <c r="A395" s="84"/>
      <c r="B395" s="1184" t="s">
        <v>794</v>
      </c>
      <c r="C395" s="1185"/>
      <c r="D395" s="1186"/>
      <c r="E395" s="206" t="s">
        <v>87</v>
      </c>
      <c r="F395" s="62">
        <v>4</v>
      </c>
      <c r="G395" s="33">
        <f t="shared" si="13"/>
        <v>3125</v>
      </c>
      <c r="H395" s="33">
        <v>12500</v>
      </c>
      <c r="I395" s="33">
        <v>12500</v>
      </c>
      <c r="J395" s="33">
        <v>12500</v>
      </c>
    </row>
    <row r="396" spans="1:13" ht="15.6" customHeight="1">
      <c r="A396" s="84"/>
      <c r="B396" s="1211" t="s">
        <v>792</v>
      </c>
      <c r="C396" s="1212"/>
      <c r="D396" s="1213"/>
      <c r="E396" s="206" t="s">
        <v>87</v>
      </c>
      <c r="F396" s="62">
        <v>12</v>
      </c>
      <c r="G396" s="33">
        <f t="shared" si="13"/>
        <v>5509</v>
      </c>
      <c r="H396" s="33">
        <v>66108</v>
      </c>
      <c r="I396" s="33">
        <v>66108</v>
      </c>
      <c r="J396" s="33">
        <v>66108</v>
      </c>
    </row>
    <row r="397" spans="1:13" ht="15.75" hidden="1">
      <c r="A397" s="84"/>
      <c r="B397" s="1214" t="s">
        <v>795</v>
      </c>
      <c r="C397" s="1215"/>
      <c r="D397" s="1216"/>
      <c r="E397" s="206" t="s">
        <v>87</v>
      </c>
      <c r="F397" s="62"/>
      <c r="G397" s="33" t="e">
        <f>H397/F397</f>
        <v>#DIV/0!</v>
      </c>
      <c r="H397" s="33"/>
      <c r="I397" s="33"/>
      <c r="J397" s="33"/>
    </row>
    <row r="398" spans="1:13" ht="15.75" hidden="1">
      <c r="A398" s="83"/>
      <c r="B398" s="1188" t="s">
        <v>587</v>
      </c>
      <c r="C398" s="1189"/>
      <c r="D398" s="1190"/>
      <c r="E398" s="206" t="s">
        <v>86</v>
      </c>
      <c r="F398" s="38"/>
      <c r="G398" s="33" t="e">
        <f t="shared" ref="G398:G405" si="14">H398/F398</f>
        <v>#DIV/0!</v>
      </c>
      <c r="H398" s="33"/>
      <c r="I398" s="33"/>
      <c r="J398" s="33"/>
    </row>
    <row r="399" spans="1:13" s="618" customFormat="1" ht="15.75" hidden="1">
      <c r="A399" s="83"/>
      <c r="B399" s="1188" t="s">
        <v>806</v>
      </c>
      <c r="C399" s="1189"/>
      <c r="D399" s="1190"/>
      <c r="E399" s="206" t="s">
        <v>86</v>
      </c>
      <c r="F399" s="620"/>
      <c r="G399" s="619" t="e">
        <f t="shared" si="14"/>
        <v>#DIV/0!</v>
      </c>
      <c r="H399" s="619"/>
      <c r="I399" s="619"/>
      <c r="J399" s="619"/>
    </row>
    <row r="400" spans="1:13" ht="15.75" hidden="1">
      <c r="A400" s="83"/>
      <c r="B400" s="1188" t="s">
        <v>803</v>
      </c>
      <c r="C400" s="1189"/>
      <c r="D400" s="1190"/>
      <c r="E400" s="206" t="s">
        <v>811</v>
      </c>
      <c r="F400" s="38"/>
      <c r="G400" s="33" t="e">
        <f t="shared" si="14"/>
        <v>#DIV/0!</v>
      </c>
      <c r="H400" s="33"/>
      <c r="I400" s="33"/>
      <c r="J400" s="33"/>
    </row>
    <row r="401" spans="1:13" ht="15.75" hidden="1">
      <c r="A401" s="83"/>
      <c r="B401" s="1181"/>
      <c r="C401" s="1182"/>
      <c r="D401" s="1183"/>
      <c r="E401" s="621"/>
      <c r="F401" s="38"/>
      <c r="G401" s="33" t="e">
        <f t="shared" si="14"/>
        <v>#DIV/0!</v>
      </c>
      <c r="H401" s="33"/>
      <c r="I401" s="33"/>
      <c r="J401" s="33"/>
      <c r="K401" s="63"/>
      <c r="L401" s="63"/>
      <c r="M401" s="63"/>
    </row>
    <row r="402" spans="1:13" ht="15.75" hidden="1">
      <c r="A402" s="83"/>
      <c r="B402" s="1187"/>
      <c r="C402" s="1187"/>
      <c r="D402" s="1187"/>
      <c r="E402" s="621"/>
      <c r="F402" s="38"/>
      <c r="G402" s="33" t="e">
        <f t="shared" si="14"/>
        <v>#DIV/0!</v>
      </c>
      <c r="H402" s="33"/>
      <c r="I402" s="33"/>
      <c r="J402" s="33"/>
    </row>
    <row r="403" spans="1:13" ht="15.75" hidden="1">
      <c r="A403" s="83"/>
      <c r="B403" s="1174"/>
      <c r="C403" s="1175"/>
      <c r="D403" s="1176"/>
      <c r="E403" s="621"/>
      <c r="F403" s="38"/>
      <c r="G403" s="33" t="e">
        <f t="shared" si="14"/>
        <v>#DIV/0!</v>
      </c>
      <c r="H403" s="33"/>
      <c r="I403" s="33"/>
      <c r="J403" s="33"/>
    </row>
    <row r="404" spans="1:13" ht="15.75" hidden="1">
      <c r="A404" s="83"/>
      <c r="B404" s="1174"/>
      <c r="C404" s="1175"/>
      <c r="D404" s="1176"/>
      <c r="E404" s="57"/>
      <c r="F404" s="38"/>
      <c r="G404" s="33" t="e">
        <f t="shared" si="14"/>
        <v>#DIV/0!</v>
      </c>
      <c r="H404" s="33"/>
      <c r="I404" s="33"/>
      <c r="J404" s="33"/>
    </row>
    <row r="405" spans="1:13" ht="15.75" hidden="1">
      <c r="A405" s="83"/>
      <c r="B405" s="1174"/>
      <c r="C405" s="1175"/>
      <c r="D405" s="1176"/>
      <c r="E405" s="57"/>
      <c r="F405" s="38"/>
      <c r="G405" s="33" t="e">
        <f t="shared" si="14"/>
        <v>#DIV/0!</v>
      </c>
      <c r="H405" s="33"/>
      <c r="I405" s="33"/>
      <c r="J405" s="33"/>
    </row>
    <row r="406" spans="1:13" s="87" customFormat="1" ht="15.75">
      <c r="A406" s="1260" t="s">
        <v>352</v>
      </c>
      <c r="B406" s="1261"/>
      <c r="C406" s="1261"/>
      <c r="D406" s="1261"/>
      <c r="E406" s="1261"/>
      <c r="F406" s="1261"/>
      <c r="G406" s="1262"/>
      <c r="H406" s="176">
        <f>SUM(H386:H405)</f>
        <v>2929572</v>
      </c>
      <c r="I406" s="176">
        <f>SUM(I386:I405)</f>
        <v>2929572</v>
      </c>
      <c r="J406" s="176">
        <f>SUM(J386:J405)</f>
        <v>2929572</v>
      </c>
    </row>
    <row r="407" spans="1:13" ht="15.6" hidden="1" customHeight="1">
      <c r="A407" s="61"/>
      <c r="B407" s="1168" t="s">
        <v>807</v>
      </c>
      <c r="C407" s="1169"/>
      <c r="D407" s="1170"/>
      <c r="E407" s="206" t="s">
        <v>90</v>
      </c>
      <c r="F407" s="62"/>
      <c r="G407" s="33" t="e">
        <f t="shared" ref="G407:G413" si="15">H407/F407</f>
        <v>#DIV/0!</v>
      </c>
      <c r="H407" s="33"/>
      <c r="I407" s="33"/>
      <c r="J407" s="33"/>
    </row>
    <row r="408" spans="1:13" ht="15.6" hidden="1" customHeight="1">
      <c r="A408" s="61"/>
      <c r="B408" s="1168" t="s">
        <v>809</v>
      </c>
      <c r="C408" s="1169"/>
      <c r="D408" s="1170"/>
      <c r="E408" s="206" t="s">
        <v>810</v>
      </c>
      <c r="F408" s="62"/>
      <c r="G408" s="33" t="e">
        <f t="shared" si="15"/>
        <v>#DIV/0!</v>
      </c>
      <c r="H408" s="33"/>
      <c r="I408" s="33"/>
      <c r="J408" s="33"/>
    </row>
    <row r="409" spans="1:13" ht="15.6" hidden="1" customHeight="1">
      <c r="A409" s="61"/>
      <c r="B409" s="1168" t="s">
        <v>60</v>
      </c>
      <c r="C409" s="1169"/>
      <c r="D409" s="1170"/>
      <c r="E409" s="206" t="s">
        <v>86</v>
      </c>
      <c r="F409" s="62"/>
      <c r="G409" s="33" t="e">
        <f t="shared" si="15"/>
        <v>#DIV/0!</v>
      </c>
      <c r="H409" s="33"/>
      <c r="I409" s="33"/>
      <c r="J409" s="33"/>
    </row>
    <row r="410" spans="1:13" ht="15.6" hidden="1" customHeight="1">
      <c r="A410" s="61"/>
      <c r="B410" s="1184" t="s">
        <v>127</v>
      </c>
      <c r="C410" s="1185"/>
      <c r="D410" s="1186"/>
      <c r="E410" s="206" t="s">
        <v>88</v>
      </c>
      <c r="F410" s="62"/>
      <c r="G410" s="33" t="e">
        <f t="shared" si="15"/>
        <v>#DIV/0!</v>
      </c>
      <c r="H410" s="33"/>
      <c r="I410" s="33"/>
      <c r="J410" s="33"/>
    </row>
    <row r="411" spans="1:13" ht="15.6" hidden="1" customHeight="1">
      <c r="A411" s="61"/>
      <c r="B411" s="1184" t="s">
        <v>793</v>
      </c>
      <c r="C411" s="1185"/>
      <c r="D411" s="1186"/>
      <c r="E411" s="206" t="s">
        <v>87</v>
      </c>
      <c r="F411" s="62"/>
      <c r="G411" s="33" t="e">
        <f t="shared" si="15"/>
        <v>#DIV/0!</v>
      </c>
      <c r="H411" s="33"/>
      <c r="I411" s="33"/>
      <c r="J411" s="33"/>
    </row>
    <row r="412" spans="1:13" ht="15.6" hidden="1" customHeight="1">
      <c r="A412" s="61"/>
      <c r="B412" s="1184" t="s">
        <v>794</v>
      </c>
      <c r="C412" s="1185"/>
      <c r="D412" s="1186"/>
      <c r="E412" s="206" t="s">
        <v>87</v>
      </c>
      <c r="F412" s="62"/>
      <c r="G412" s="33" t="e">
        <f t="shared" si="15"/>
        <v>#DIV/0!</v>
      </c>
      <c r="H412" s="33"/>
      <c r="I412" s="33"/>
      <c r="J412" s="33"/>
    </row>
    <row r="413" spans="1:13" ht="15.6" hidden="1" customHeight="1">
      <c r="A413" s="61"/>
      <c r="B413" s="1211" t="s">
        <v>792</v>
      </c>
      <c r="C413" s="1212"/>
      <c r="D413" s="1213"/>
      <c r="E413" s="206" t="s">
        <v>87</v>
      </c>
      <c r="F413" s="62"/>
      <c r="G413" s="33" t="e">
        <f t="shared" si="15"/>
        <v>#DIV/0!</v>
      </c>
      <c r="H413" s="33"/>
      <c r="I413" s="33"/>
      <c r="J413" s="33"/>
    </row>
    <row r="414" spans="1:13" ht="15.75" hidden="1">
      <c r="A414" s="61"/>
      <c r="B414" s="1214" t="s">
        <v>795</v>
      </c>
      <c r="C414" s="1215"/>
      <c r="D414" s="1216"/>
      <c r="E414" s="206" t="s">
        <v>87</v>
      </c>
      <c r="F414" s="62"/>
      <c r="G414" s="33" t="e">
        <f>H414/F414</f>
        <v>#DIV/0!</v>
      </c>
      <c r="H414" s="33"/>
      <c r="I414" s="33"/>
      <c r="J414" s="33"/>
    </row>
    <row r="415" spans="1:13" ht="15.75" hidden="1">
      <c r="A415" s="97"/>
      <c r="B415" s="1188" t="s">
        <v>587</v>
      </c>
      <c r="C415" s="1189"/>
      <c r="D415" s="1190"/>
      <c r="E415" s="206" t="s">
        <v>86</v>
      </c>
      <c r="F415" s="38"/>
      <c r="G415" s="33" t="e">
        <f t="shared" ref="G415:G421" si="16">H415/F415</f>
        <v>#DIV/0!</v>
      </c>
      <c r="H415" s="33"/>
      <c r="I415" s="33"/>
      <c r="J415" s="33"/>
    </row>
    <row r="416" spans="1:13" ht="15.75" hidden="1">
      <c r="A416" s="97"/>
      <c r="B416" s="1188" t="s">
        <v>806</v>
      </c>
      <c r="C416" s="1189"/>
      <c r="D416" s="1190"/>
      <c r="E416" s="206" t="s">
        <v>86</v>
      </c>
      <c r="F416" s="38"/>
      <c r="G416" s="33" t="e">
        <f t="shared" si="16"/>
        <v>#DIV/0!</v>
      </c>
      <c r="H416" s="33"/>
      <c r="I416" s="33"/>
      <c r="J416" s="33"/>
    </row>
    <row r="417" spans="1:13" ht="15.75" hidden="1">
      <c r="A417" s="97"/>
      <c r="B417" s="1188" t="s">
        <v>803</v>
      </c>
      <c r="C417" s="1189"/>
      <c r="D417" s="1190"/>
      <c r="E417" s="206" t="s">
        <v>811</v>
      </c>
      <c r="F417" s="38"/>
      <c r="G417" s="33" t="e">
        <f t="shared" si="16"/>
        <v>#DIV/0!</v>
      </c>
      <c r="H417" s="33"/>
      <c r="I417" s="33"/>
      <c r="J417" s="33"/>
      <c r="K417" s="63"/>
      <c r="L417" s="63"/>
      <c r="M417" s="63"/>
    </row>
    <row r="418" spans="1:13" ht="15.75" hidden="1">
      <c r="A418" s="97"/>
      <c r="B418" s="1187"/>
      <c r="C418" s="1187"/>
      <c r="D418" s="1187"/>
      <c r="E418" s="57"/>
      <c r="F418" s="38"/>
      <c r="G418" s="33" t="e">
        <f t="shared" si="16"/>
        <v>#DIV/0!</v>
      </c>
      <c r="H418" s="33"/>
      <c r="I418" s="33"/>
      <c r="J418" s="33"/>
    </row>
    <row r="419" spans="1:13" ht="15.75" hidden="1">
      <c r="A419" s="97"/>
      <c r="B419" s="1174"/>
      <c r="C419" s="1175"/>
      <c r="D419" s="1176"/>
      <c r="E419" s="57"/>
      <c r="F419" s="38"/>
      <c r="G419" s="33" t="e">
        <f t="shared" si="16"/>
        <v>#DIV/0!</v>
      </c>
      <c r="H419" s="33"/>
      <c r="I419" s="33"/>
      <c r="J419" s="33"/>
    </row>
    <row r="420" spans="1:13" ht="15.75" hidden="1">
      <c r="A420" s="97"/>
      <c r="B420" s="1174"/>
      <c r="C420" s="1175"/>
      <c r="D420" s="1176"/>
      <c r="E420" s="57"/>
      <c r="F420" s="38"/>
      <c r="G420" s="33" t="e">
        <f t="shared" si="16"/>
        <v>#DIV/0!</v>
      </c>
      <c r="H420" s="33"/>
      <c r="I420" s="33"/>
      <c r="J420" s="33"/>
    </row>
    <row r="421" spans="1:13" ht="15.75" hidden="1">
      <c r="A421" s="97"/>
      <c r="B421" s="1174"/>
      <c r="C421" s="1175"/>
      <c r="D421" s="1176"/>
      <c r="E421" s="57"/>
      <c r="F421" s="38"/>
      <c r="G421" s="33" t="e">
        <f t="shared" si="16"/>
        <v>#DIV/0!</v>
      </c>
      <c r="H421" s="33"/>
      <c r="I421" s="33"/>
      <c r="J421" s="33"/>
    </row>
    <row r="422" spans="1:13" s="87" customFormat="1" ht="15.75" hidden="1">
      <c r="A422" s="1260" t="s">
        <v>353</v>
      </c>
      <c r="B422" s="1261"/>
      <c r="C422" s="1261"/>
      <c r="D422" s="1261"/>
      <c r="E422" s="1261"/>
      <c r="F422" s="1261"/>
      <c r="G422" s="1262"/>
      <c r="H422" s="176">
        <f>SUM(H407:H421)</f>
        <v>0</v>
      </c>
      <c r="I422" s="176">
        <f>SUM(I407:I421)</f>
        <v>0</v>
      </c>
      <c r="J422" s="176">
        <f>SUM(J407:J421)</f>
        <v>0</v>
      </c>
    </row>
    <row r="423" spans="1:13" ht="15.75">
      <c r="A423" s="61"/>
      <c r="B423" s="1187" t="s">
        <v>885</v>
      </c>
      <c r="C423" s="1187"/>
      <c r="D423" s="1187"/>
      <c r="E423" s="621" t="s">
        <v>87</v>
      </c>
      <c r="F423" s="62">
        <v>12</v>
      </c>
      <c r="G423" s="33">
        <f t="shared" ref="G423:G429" si="17">H423/F423</f>
        <v>1666.6666666666667</v>
      </c>
      <c r="H423" s="33">
        <v>20000</v>
      </c>
      <c r="I423" s="619">
        <v>20000</v>
      </c>
      <c r="J423" s="619">
        <v>20000</v>
      </c>
    </row>
    <row r="424" spans="1:13" ht="15.75">
      <c r="A424" s="61"/>
      <c r="B424" s="1417" t="s">
        <v>886</v>
      </c>
      <c r="C424" s="1418"/>
      <c r="D424" s="1419"/>
      <c r="E424" s="57" t="s">
        <v>87</v>
      </c>
      <c r="F424" s="62">
        <v>1</v>
      </c>
      <c r="G424" s="33">
        <f t="shared" si="17"/>
        <v>30000</v>
      </c>
      <c r="H424" s="33">
        <v>30000</v>
      </c>
      <c r="I424" s="619">
        <v>30000</v>
      </c>
      <c r="J424" s="619">
        <v>30000</v>
      </c>
    </row>
    <row r="425" spans="1:13" ht="15.75" hidden="1">
      <c r="A425" s="61"/>
      <c r="B425" s="1187"/>
      <c r="C425" s="1187"/>
      <c r="D425" s="1187"/>
      <c r="E425" s="57" t="s">
        <v>88</v>
      </c>
      <c r="F425" s="62"/>
      <c r="G425" s="33" t="e">
        <f t="shared" si="17"/>
        <v>#DIV/0!</v>
      </c>
      <c r="H425" s="33"/>
      <c r="I425" s="33"/>
      <c r="J425" s="33"/>
    </row>
    <row r="426" spans="1:13" ht="15.75" hidden="1">
      <c r="A426" s="61"/>
      <c r="B426" s="1417"/>
      <c r="C426" s="1418"/>
      <c r="D426" s="1419"/>
      <c r="E426" s="57" t="s">
        <v>87</v>
      </c>
      <c r="F426" s="62"/>
      <c r="G426" s="33" t="e">
        <f t="shared" si="17"/>
        <v>#DIV/0!</v>
      </c>
      <c r="H426" s="33"/>
      <c r="I426" s="33"/>
      <c r="J426" s="33"/>
    </row>
    <row r="427" spans="1:13" ht="15.75" hidden="1">
      <c r="A427" s="61"/>
      <c r="B427" s="1417"/>
      <c r="C427" s="1418"/>
      <c r="D427" s="1419"/>
      <c r="E427" s="57" t="s">
        <v>87</v>
      </c>
      <c r="F427" s="62"/>
      <c r="G427" s="33" t="e">
        <f t="shared" si="17"/>
        <v>#DIV/0!</v>
      </c>
      <c r="H427" s="33"/>
      <c r="I427" s="33"/>
      <c r="J427" s="33"/>
    </row>
    <row r="428" spans="1:13" ht="15.75" hidden="1">
      <c r="A428" s="97"/>
      <c r="B428" s="1174"/>
      <c r="C428" s="1175"/>
      <c r="D428" s="1176"/>
      <c r="E428" s="57"/>
      <c r="F428" s="38"/>
      <c r="G428" s="33" t="e">
        <f t="shared" si="17"/>
        <v>#DIV/0!</v>
      </c>
      <c r="H428" s="33"/>
      <c r="I428" s="33"/>
      <c r="J428" s="33"/>
    </row>
    <row r="429" spans="1:13" ht="15.75" hidden="1">
      <c r="A429" s="97"/>
      <c r="B429" s="1174"/>
      <c r="C429" s="1175"/>
      <c r="D429" s="1176"/>
      <c r="E429" s="57"/>
      <c r="F429" s="38"/>
      <c r="G429" s="33" t="e">
        <f t="shared" si="17"/>
        <v>#DIV/0!</v>
      </c>
      <c r="H429" s="33"/>
      <c r="I429" s="33"/>
      <c r="J429" s="33"/>
    </row>
    <row r="430" spans="1:13" s="87" customFormat="1" ht="15.75">
      <c r="A430" s="1227" t="s">
        <v>354</v>
      </c>
      <c r="B430" s="1228"/>
      <c r="C430" s="1228"/>
      <c r="D430" s="1228"/>
      <c r="E430" s="1228"/>
      <c r="F430" s="1228"/>
      <c r="G430" s="1229"/>
      <c r="H430" s="93">
        <f>SUM(H423:H429)</f>
        <v>50000</v>
      </c>
      <c r="I430" s="93">
        <f>SUM(I423:I429)</f>
        <v>50000</v>
      </c>
      <c r="J430" s="93">
        <f>SUM(J423:J429)</f>
        <v>50000</v>
      </c>
    </row>
    <row r="431" spans="1:13" ht="15.75" hidden="1">
      <c r="A431" s="61"/>
      <c r="B431" s="1181"/>
      <c r="C431" s="1182"/>
      <c r="D431" s="1183"/>
      <c r="E431" s="57" t="s">
        <v>87</v>
      </c>
      <c r="F431" s="62"/>
      <c r="G431" s="33" t="e">
        <f t="shared" ref="G431:G437" si="18">H431/F431</f>
        <v>#DIV/0!</v>
      </c>
      <c r="H431" s="33"/>
      <c r="I431" s="33"/>
      <c r="J431" s="33"/>
    </row>
    <row r="432" spans="1:13" ht="15.75" hidden="1">
      <c r="A432" s="61"/>
      <c r="B432" s="1187"/>
      <c r="C432" s="1187"/>
      <c r="D432" s="1187"/>
      <c r="E432" s="57" t="s">
        <v>88</v>
      </c>
      <c r="F432" s="62"/>
      <c r="G432" s="33" t="e">
        <f t="shared" si="18"/>
        <v>#DIV/0!</v>
      </c>
      <c r="H432" s="33"/>
      <c r="I432" s="33"/>
      <c r="J432" s="33"/>
    </row>
    <row r="433" spans="1:13" ht="15.75" hidden="1">
      <c r="A433" s="61"/>
      <c r="B433" s="1424"/>
      <c r="C433" s="1424"/>
      <c r="D433" s="1424"/>
      <c r="E433" s="57" t="s">
        <v>88</v>
      </c>
      <c r="F433" s="62"/>
      <c r="G433" s="33" t="e">
        <f t="shared" si="18"/>
        <v>#DIV/0!</v>
      </c>
      <c r="H433" s="33"/>
      <c r="I433" s="33"/>
      <c r="J433" s="33"/>
    </row>
    <row r="434" spans="1:13" ht="15.75" hidden="1">
      <c r="A434" s="61"/>
      <c r="B434" s="1417"/>
      <c r="C434" s="1418"/>
      <c r="D434" s="1419"/>
      <c r="E434" s="57" t="s">
        <v>87</v>
      </c>
      <c r="F434" s="62"/>
      <c r="G434" s="33" t="e">
        <f t="shared" si="18"/>
        <v>#DIV/0!</v>
      </c>
      <c r="H434" s="33"/>
      <c r="I434" s="33"/>
      <c r="J434" s="33"/>
    </row>
    <row r="435" spans="1:13" ht="15.75" hidden="1">
      <c r="A435" s="61"/>
      <c r="B435" s="1417"/>
      <c r="C435" s="1418"/>
      <c r="D435" s="1419"/>
      <c r="E435" s="57" t="s">
        <v>87</v>
      </c>
      <c r="F435" s="62"/>
      <c r="G435" s="33" t="e">
        <f t="shared" si="18"/>
        <v>#DIV/0!</v>
      </c>
      <c r="H435" s="33"/>
      <c r="I435" s="33"/>
      <c r="J435" s="33"/>
    </row>
    <row r="436" spans="1:13" ht="15.75" hidden="1">
      <c r="A436" s="97"/>
      <c r="B436" s="1174"/>
      <c r="C436" s="1175"/>
      <c r="D436" s="1176"/>
      <c r="E436" s="57"/>
      <c r="F436" s="38"/>
      <c r="G436" s="33" t="e">
        <f t="shared" si="18"/>
        <v>#DIV/0!</v>
      </c>
      <c r="H436" s="33"/>
      <c r="I436" s="33"/>
      <c r="J436" s="33"/>
    </row>
    <row r="437" spans="1:13" ht="15.75" hidden="1">
      <c r="A437" s="97"/>
      <c r="B437" s="1174"/>
      <c r="C437" s="1175"/>
      <c r="D437" s="1176"/>
      <c r="E437" s="57"/>
      <c r="F437" s="38"/>
      <c r="G437" s="33" t="e">
        <f t="shared" si="18"/>
        <v>#DIV/0!</v>
      </c>
      <c r="H437" s="33"/>
      <c r="I437" s="33"/>
      <c r="J437" s="33"/>
    </row>
    <row r="438" spans="1:13" s="87" customFormat="1" ht="15.75" hidden="1">
      <c r="A438" s="1227" t="s">
        <v>355</v>
      </c>
      <c r="B438" s="1228"/>
      <c r="C438" s="1228"/>
      <c r="D438" s="1228"/>
      <c r="E438" s="1228"/>
      <c r="F438" s="1228"/>
      <c r="G438" s="1229"/>
      <c r="H438" s="93">
        <f>SUM(H431:H437)</f>
        <v>0</v>
      </c>
      <c r="I438" s="93">
        <f>SUM(I431:I437)</f>
        <v>0</v>
      </c>
      <c r="J438" s="93">
        <f>SUM(J431:J437)</f>
        <v>0</v>
      </c>
    </row>
    <row r="439" spans="1:13" s="87" customFormat="1" ht="15.75">
      <c r="A439" s="1205" t="s">
        <v>61</v>
      </c>
      <c r="B439" s="1206"/>
      <c r="C439" s="1206"/>
      <c r="D439" s="1206"/>
      <c r="E439" s="1206"/>
      <c r="F439" s="1206"/>
      <c r="G439" s="1207"/>
      <c r="H439" s="67">
        <f>H438+H430+H422+H406</f>
        <v>2979572</v>
      </c>
      <c r="I439" s="67">
        <f>I438+I430+I422+I406</f>
        <v>2979572</v>
      </c>
      <c r="J439" s="67">
        <f>J438+J430+J422+J406</f>
        <v>2979572</v>
      </c>
    </row>
    <row r="440" spans="1:13" s="87" customFormat="1"/>
    <row r="441" spans="1:13" s="87" customFormat="1" ht="15.75">
      <c r="B441" s="1233" t="s">
        <v>849</v>
      </c>
      <c r="C441" s="1233"/>
      <c r="D441" s="1233"/>
      <c r="E441" s="1233"/>
      <c r="F441" s="1233"/>
      <c r="G441" s="1233"/>
      <c r="H441" s="1233"/>
      <c r="I441" s="1233"/>
      <c r="J441" s="1233"/>
    </row>
    <row r="442" spans="1:13" s="618" customFormat="1" ht="15.75">
      <c r="A442" s="1263" t="s">
        <v>97</v>
      </c>
      <c r="B442" s="1218" t="s">
        <v>70</v>
      </c>
      <c r="C442" s="1219"/>
      <c r="D442" s="1220"/>
      <c r="E442" s="1180" t="s">
        <v>75</v>
      </c>
      <c r="F442" s="1224" t="s">
        <v>34</v>
      </c>
      <c r="G442" s="1225" t="s">
        <v>103</v>
      </c>
      <c r="H442" s="1226" t="s">
        <v>95</v>
      </c>
      <c r="I442" s="1226"/>
      <c r="J442" s="1226"/>
    </row>
    <row r="443" spans="1:13" s="618" customFormat="1" ht="15.75">
      <c r="A443" s="1264"/>
      <c r="B443" s="1221"/>
      <c r="C443" s="1222"/>
      <c r="D443" s="1223"/>
      <c r="E443" s="1180"/>
      <c r="F443" s="1224"/>
      <c r="G443" s="1225"/>
      <c r="H443" s="32">
        <f>H384</f>
        <v>2024</v>
      </c>
      <c r="I443" s="32">
        <f t="shared" ref="I443:J443" si="19">I384</f>
        <v>2025</v>
      </c>
      <c r="J443" s="32">
        <f t="shared" si="19"/>
        <v>2026</v>
      </c>
    </row>
    <row r="444" spans="1:13" s="618" customFormat="1">
      <c r="A444" s="50">
        <v>1</v>
      </c>
      <c r="B444" s="1217">
        <v>2</v>
      </c>
      <c r="C444" s="1217"/>
      <c r="D444" s="1217"/>
      <c r="E444" s="51">
        <v>3</v>
      </c>
      <c r="F444" s="51">
        <v>4</v>
      </c>
      <c r="G444" s="51">
        <v>5</v>
      </c>
      <c r="H444" s="936">
        <v>6</v>
      </c>
      <c r="I444" s="936">
        <v>7</v>
      </c>
      <c r="J444" s="936">
        <v>8</v>
      </c>
    </row>
    <row r="445" spans="1:13" s="618" customFormat="1" ht="48" customHeight="1">
      <c r="A445" s="83"/>
      <c r="B445" s="1181" t="s">
        <v>851</v>
      </c>
      <c r="C445" s="1182"/>
      <c r="D445" s="1183"/>
      <c r="E445" s="206" t="s">
        <v>87</v>
      </c>
      <c r="F445" s="620">
        <v>1</v>
      </c>
      <c r="G445" s="619">
        <f t="shared" ref="G445" si="20">H445/F445</f>
        <v>11878</v>
      </c>
      <c r="H445" s="619">
        <v>11878</v>
      </c>
      <c r="I445" s="619">
        <v>11878</v>
      </c>
      <c r="J445" s="619">
        <v>11878</v>
      </c>
      <c r="K445" s="63"/>
      <c r="L445" s="63"/>
      <c r="M445" s="63"/>
    </row>
    <row r="446" spans="1:13" s="618" customFormat="1" ht="15.75" hidden="1">
      <c r="A446" s="83"/>
      <c r="B446" s="1181"/>
      <c r="C446" s="1182"/>
      <c r="D446" s="1183"/>
      <c r="E446" s="621"/>
      <c r="F446" s="620"/>
      <c r="G446" s="619" t="e">
        <f t="shared" ref="G446:G450" si="21">H446/F446</f>
        <v>#DIV/0!</v>
      </c>
      <c r="H446" s="619"/>
      <c r="I446" s="619"/>
      <c r="J446" s="619"/>
      <c r="K446" s="63"/>
      <c r="L446" s="63"/>
      <c r="M446" s="63"/>
    </row>
    <row r="447" spans="1:13" s="618" customFormat="1" ht="15.75" hidden="1">
      <c r="A447" s="83"/>
      <c r="B447" s="1187"/>
      <c r="C447" s="1187"/>
      <c r="D447" s="1187"/>
      <c r="E447" s="621"/>
      <c r="F447" s="620"/>
      <c r="G447" s="619" t="e">
        <f t="shared" si="21"/>
        <v>#DIV/0!</v>
      </c>
      <c r="H447" s="619"/>
      <c r="I447" s="619"/>
      <c r="J447" s="619"/>
    </row>
    <row r="448" spans="1:13" s="618" customFormat="1" ht="15.75" hidden="1">
      <c r="A448" s="83"/>
      <c r="B448" s="1174"/>
      <c r="C448" s="1175"/>
      <c r="D448" s="1176"/>
      <c r="E448" s="621"/>
      <c r="F448" s="620"/>
      <c r="G448" s="619" t="e">
        <f t="shared" si="21"/>
        <v>#DIV/0!</v>
      </c>
      <c r="H448" s="619"/>
      <c r="I448" s="619"/>
      <c r="J448" s="619"/>
    </row>
    <row r="449" spans="1:10" s="618" customFormat="1" ht="15.75" hidden="1">
      <c r="A449" s="83"/>
      <c r="B449" s="1174"/>
      <c r="C449" s="1175"/>
      <c r="D449" s="1176"/>
      <c r="E449" s="621"/>
      <c r="F449" s="620"/>
      <c r="G449" s="619" t="e">
        <f t="shared" si="21"/>
        <v>#DIV/0!</v>
      </c>
      <c r="H449" s="619"/>
      <c r="I449" s="619"/>
      <c r="J449" s="619"/>
    </row>
    <row r="450" spans="1:10" s="618" customFormat="1" ht="15.75" hidden="1">
      <c r="A450" s="83"/>
      <c r="B450" s="1174"/>
      <c r="C450" s="1175"/>
      <c r="D450" s="1176"/>
      <c r="E450" s="621"/>
      <c r="F450" s="620"/>
      <c r="G450" s="619" t="e">
        <f t="shared" si="21"/>
        <v>#DIV/0!</v>
      </c>
      <c r="H450" s="619"/>
      <c r="I450" s="619"/>
      <c r="J450" s="619"/>
    </row>
    <row r="451" spans="1:10" s="87" customFormat="1" ht="15.75">
      <c r="A451" s="1260" t="s">
        <v>850</v>
      </c>
      <c r="B451" s="1261"/>
      <c r="C451" s="1261"/>
      <c r="D451" s="1261"/>
      <c r="E451" s="1261"/>
      <c r="F451" s="1261"/>
      <c r="G451" s="1262"/>
      <c r="H451" s="176">
        <f>SUM(H445:H450)</f>
        <v>11878</v>
      </c>
      <c r="I451" s="176">
        <f>SUM(I445:I450)</f>
        <v>11878</v>
      </c>
      <c r="J451" s="176">
        <f>SUM(J445:J450)</f>
        <v>11878</v>
      </c>
    </row>
    <row r="452" spans="1:10" s="87" customFormat="1" ht="15.75">
      <c r="A452" s="1205" t="s">
        <v>855</v>
      </c>
      <c r="B452" s="1206"/>
      <c r="C452" s="1206"/>
      <c r="D452" s="1206"/>
      <c r="E452" s="1206"/>
      <c r="F452" s="1206"/>
      <c r="G452" s="1207"/>
      <c r="H452" s="67">
        <f>H451</f>
        <v>11878</v>
      </c>
      <c r="I452" s="67">
        <f t="shared" ref="I452:J452" si="22">I451</f>
        <v>11878</v>
      </c>
      <c r="J452" s="67">
        <f t="shared" si="22"/>
        <v>11878</v>
      </c>
    </row>
    <row r="453" spans="1:10" s="87" customFormat="1"/>
    <row r="454" spans="1:10" s="87" customFormat="1" ht="15.75" hidden="1">
      <c r="B454" s="1233" t="s">
        <v>852</v>
      </c>
      <c r="C454" s="1233"/>
      <c r="D454" s="1233"/>
      <c r="E454" s="1233"/>
      <c r="F454" s="1233"/>
      <c r="G454" s="1233"/>
      <c r="H454" s="1233"/>
      <c r="I454" s="1233"/>
      <c r="J454" s="1233"/>
    </row>
    <row r="455" spans="1:10" ht="15.75" hidden="1">
      <c r="A455" s="1263" t="s">
        <v>97</v>
      </c>
      <c r="B455" s="1218" t="s">
        <v>70</v>
      </c>
      <c r="C455" s="1219"/>
      <c r="D455" s="1220"/>
      <c r="E455" s="1180" t="s">
        <v>75</v>
      </c>
      <c r="F455" s="1224" t="s">
        <v>34</v>
      </c>
      <c r="G455" s="1225" t="s">
        <v>103</v>
      </c>
      <c r="H455" s="1226" t="s">
        <v>95</v>
      </c>
      <c r="I455" s="1226"/>
      <c r="J455" s="1226"/>
    </row>
    <row r="456" spans="1:10" ht="15.75" hidden="1">
      <c r="A456" s="1264"/>
      <c r="B456" s="1221"/>
      <c r="C456" s="1222"/>
      <c r="D456" s="1223"/>
      <c r="E456" s="1180"/>
      <c r="F456" s="1224"/>
      <c r="G456" s="1225"/>
      <c r="H456" s="32">
        <f>H14</f>
        <v>2024</v>
      </c>
      <c r="I456" s="32">
        <f>I14</f>
        <v>2025</v>
      </c>
      <c r="J456" s="32">
        <f>J14</f>
        <v>2026</v>
      </c>
    </row>
    <row r="457" spans="1:10" hidden="1">
      <c r="A457" s="50">
        <v>1</v>
      </c>
      <c r="B457" s="1217">
        <v>2</v>
      </c>
      <c r="C457" s="1217"/>
      <c r="D457" s="1217"/>
      <c r="E457" s="51">
        <v>3</v>
      </c>
      <c r="F457" s="51">
        <v>4</v>
      </c>
      <c r="G457" s="51">
        <v>5</v>
      </c>
      <c r="H457" s="52">
        <v>6</v>
      </c>
      <c r="I457" s="52">
        <v>7</v>
      </c>
      <c r="J457" s="52">
        <v>8</v>
      </c>
    </row>
    <row r="458" spans="1:10" s="87" customFormat="1" ht="15.75" hidden="1">
      <c r="A458" s="274">
        <v>1</v>
      </c>
      <c r="B458" s="1428" t="s">
        <v>129</v>
      </c>
      <c r="C458" s="1429"/>
      <c r="D458" s="1430"/>
      <c r="E458" s="69" t="s">
        <v>109</v>
      </c>
      <c r="F458" s="70" t="s">
        <v>109</v>
      </c>
      <c r="G458" s="71" t="s">
        <v>109</v>
      </c>
      <c r="H458" s="71" t="s">
        <v>109</v>
      </c>
      <c r="I458" s="71" t="s">
        <v>109</v>
      </c>
      <c r="J458" s="71" t="s">
        <v>109</v>
      </c>
    </row>
    <row r="459" spans="1:10" ht="15.75" hidden="1">
      <c r="A459" s="61"/>
      <c r="B459" s="1174"/>
      <c r="C459" s="1175"/>
      <c r="D459" s="1176"/>
      <c r="E459" s="57" t="s">
        <v>88</v>
      </c>
      <c r="F459" s="62"/>
      <c r="G459" s="33" t="e">
        <f t="shared" ref="G459:G464" si="23">H459/F459</f>
        <v>#DIV/0!</v>
      </c>
      <c r="H459" s="33"/>
      <c r="I459" s="33"/>
      <c r="J459" s="33"/>
    </row>
    <row r="460" spans="1:10" ht="15.75" hidden="1">
      <c r="A460" s="61"/>
      <c r="B460" s="1174"/>
      <c r="C460" s="1175"/>
      <c r="D460" s="1176"/>
      <c r="E460" s="57"/>
      <c r="F460" s="62"/>
      <c r="G460" s="33" t="e">
        <f t="shared" si="23"/>
        <v>#DIV/0!</v>
      </c>
      <c r="H460" s="33"/>
      <c r="I460" s="33"/>
      <c r="J460" s="33"/>
    </row>
    <row r="461" spans="1:10" ht="15.75" hidden="1">
      <c r="A461" s="61"/>
      <c r="B461" s="1174"/>
      <c r="C461" s="1175"/>
      <c r="D461" s="1176"/>
      <c r="E461" s="57"/>
      <c r="F461" s="62"/>
      <c r="G461" s="33" t="e">
        <f t="shared" si="23"/>
        <v>#DIV/0!</v>
      </c>
      <c r="H461" s="33"/>
      <c r="I461" s="33"/>
      <c r="J461" s="33"/>
    </row>
    <row r="462" spans="1:10" ht="15.75" hidden="1">
      <c r="A462" s="61"/>
      <c r="B462" s="1174"/>
      <c r="C462" s="1175"/>
      <c r="D462" s="1176"/>
      <c r="E462" s="57"/>
      <c r="F462" s="62"/>
      <c r="G462" s="33" t="e">
        <f>H462/F462</f>
        <v>#DIV/0!</v>
      </c>
      <c r="H462" s="33"/>
      <c r="I462" s="33"/>
      <c r="J462" s="33"/>
    </row>
    <row r="463" spans="1:10" ht="15.75" hidden="1">
      <c r="A463" s="61"/>
      <c r="B463" s="1174"/>
      <c r="C463" s="1175"/>
      <c r="D463" s="1176"/>
      <c r="E463" s="57"/>
      <c r="F463" s="38"/>
      <c r="G463" s="33" t="e">
        <f t="shared" si="23"/>
        <v>#DIV/0!</v>
      </c>
      <c r="H463" s="33"/>
      <c r="I463" s="33"/>
      <c r="J463" s="33"/>
    </row>
    <row r="464" spans="1:10" ht="15.75" hidden="1">
      <c r="A464" s="61"/>
      <c r="B464" s="1253"/>
      <c r="C464" s="1253"/>
      <c r="D464" s="1253"/>
      <c r="E464" s="57"/>
      <c r="F464" s="38"/>
      <c r="G464" s="33" t="e">
        <f t="shared" si="23"/>
        <v>#DIV/0!</v>
      </c>
      <c r="H464" s="33"/>
      <c r="I464" s="33"/>
      <c r="J464" s="33"/>
    </row>
    <row r="465" spans="1:10" s="87" customFormat="1" ht="15.75" hidden="1">
      <c r="A465" s="1205" t="s">
        <v>542</v>
      </c>
      <c r="B465" s="1206"/>
      <c r="C465" s="1206"/>
      <c r="D465" s="1206"/>
      <c r="E465" s="1206"/>
      <c r="F465" s="1206"/>
      <c r="G465" s="1207"/>
      <c r="H465" s="67">
        <f>SUM(H459:H464)</f>
        <v>0</v>
      </c>
      <c r="I465" s="67">
        <f>SUM(I459:I464)</f>
        <v>0</v>
      </c>
      <c r="J465" s="67">
        <f>SUM(J459:J464)</f>
        <v>0</v>
      </c>
    </row>
    <row r="466" spans="1:10" s="87" customFormat="1"/>
    <row r="467" spans="1:10" s="87" customFormat="1" ht="15.75">
      <c r="B467" s="1233" t="s">
        <v>853</v>
      </c>
      <c r="C467" s="1233"/>
      <c r="D467" s="1233"/>
      <c r="E467" s="1233"/>
      <c r="F467" s="1233"/>
      <c r="G467" s="1233"/>
      <c r="H467" s="1233"/>
      <c r="I467" s="1233"/>
      <c r="J467" s="1233"/>
    </row>
    <row r="468" spans="1:10" s="87" customFormat="1" ht="15.75">
      <c r="A468" s="1361" t="s">
        <v>97</v>
      </c>
      <c r="B468" s="1431" t="s">
        <v>70</v>
      </c>
      <c r="C468" s="1432"/>
      <c r="D468" s="1433"/>
      <c r="E468" s="1256" t="s">
        <v>75</v>
      </c>
      <c r="F468" s="1317" t="s">
        <v>34</v>
      </c>
      <c r="G468" s="1314" t="s">
        <v>103</v>
      </c>
      <c r="H468" s="1258" t="s">
        <v>95</v>
      </c>
      <c r="I468" s="1258"/>
      <c r="J468" s="1258"/>
    </row>
    <row r="469" spans="1:10" s="87" customFormat="1" ht="15.75">
      <c r="A469" s="1362"/>
      <c r="B469" s="1434"/>
      <c r="C469" s="1435"/>
      <c r="D469" s="1436"/>
      <c r="E469" s="1256"/>
      <c r="F469" s="1317"/>
      <c r="G469" s="1314"/>
      <c r="H469" s="85">
        <f>H14</f>
        <v>2024</v>
      </c>
      <c r="I469" s="85">
        <f>I14</f>
        <v>2025</v>
      </c>
      <c r="J469" s="85">
        <f>J14</f>
        <v>2026</v>
      </c>
    </row>
    <row r="470" spans="1:10" s="87" customFormat="1">
      <c r="A470" s="275">
        <v>1</v>
      </c>
      <c r="B470" s="1195">
        <v>2</v>
      </c>
      <c r="C470" s="1195"/>
      <c r="D470" s="1195"/>
      <c r="E470" s="276">
        <v>3</v>
      </c>
      <c r="F470" s="276">
        <v>4</v>
      </c>
      <c r="G470" s="276">
        <v>5</v>
      </c>
      <c r="H470" s="277">
        <v>6</v>
      </c>
      <c r="I470" s="277">
        <v>7</v>
      </c>
      <c r="J470" s="277">
        <v>8</v>
      </c>
    </row>
    <row r="471" spans="1:10" s="87" customFormat="1" ht="15.75">
      <c r="A471" s="1196" t="s">
        <v>612</v>
      </c>
      <c r="B471" s="1197"/>
      <c r="C471" s="1197"/>
      <c r="D471" s="1198"/>
      <c r="E471" s="206" t="s">
        <v>109</v>
      </c>
      <c r="F471" s="206" t="s">
        <v>109</v>
      </c>
      <c r="G471" s="206" t="s">
        <v>109</v>
      </c>
      <c r="H471" s="206" t="s">
        <v>109</v>
      </c>
      <c r="I471" s="206" t="s">
        <v>109</v>
      </c>
      <c r="J471" s="206" t="s">
        <v>109</v>
      </c>
    </row>
    <row r="472" spans="1:10" s="278" customFormat="1" ht="34.15" hidden="1" customHeight="1">
      <c r="A472" s="83">
        <v>1</v>
      </c>
      <c r="B472" s="1291" t="s">
        <v>604</v>
      </c>
      <c r="C472" s="1292"/>
      <c r="D472" s="1293"/>
      <c r="E472" s="206" t="s">
        <v>109</v>
      </c>
      <c r="F472" s="207" t="s">
        <v>109</v>
      </c>
      <c r="G472" s="208" t="s">
        <v>109</v>
      </c>
      <c r="H472" s="209">
        <f>SUM(H473:H478)</f>
        <v>0</v>
      </c>
      <c r="I472" s="209">
        <f>SUM(I473:I478)</f>
        <v>0</v>
      </c>
      <c r="J472" s="209">
        <f>SUM(J473:J478)</f>
        <v>0</v>
      </c>
    </row>
    <row r="473" spans="1:10" s="59" customFormat="1" ht="15.75" hidden="1">
      <c r="A473" s="97"/>
      <c r="B473" s="1254"/>
      <c r="C473" s="1290"/>
      <c r="D473" s="1255"/>
      <c r="E473" s="57" t="s">
        <v>88</v>
      </c>
      <c r="F473" s="100"/>
      <c r="G473" s="65" t="e">
        <f t="shared" ref="G473:G498" si="24">H473/F473</f>
        <v>#DIV/0!</v>
      </c>
      <c r="H473" s="65"/>
      <c r="I473" s="65"/>
      <c r="J473" s="65"/>
    </row>
    <row r="474" spans="1:10" s="59" customFormat="1" ht="15.75" hidden="1">
      <c r="A474" s="97"/>
      <c r="B474" s="1254"/>
      <c r="C474" s="1290"/>
      <c r="D474" s="1255"/>
      <c r="E474" s="57" t="s">
        <v>88</v>
      </c>
      <c r="F474" s="100"/>
      <c r="G474" s="65" t="e">
        <f t="shared" si="24"/>
        <v>#DIV/0!</v>
      </c>
      <c r="H474" s="65"/>
      <c r="I474" s="65"/>
      <c r="J474" s="65"/>
    </row>
    <row r="475" spans="1:10" s="59" customFormat="1" ht="15.75" hidden="1">
      <c r="A475" s="97"/>
      <c r="B475" s="1254"/>
      <c r="C475" s="1290"/>
      <c r="D475" s="1255"/>
      <c r="E475" s="57" t="s">
        <v>88</v>
      </c>
      <c r="F475" s="100"/>
      <c r="G475" s="65" t="e">
        <f>H475/F475</f>
        <v>#DIV/0!</v>
      </c>
      <c r="H475" s="65"/>
      <c r="I475" s="65"/>
      <c r="J475" s="65"/>
    </row>
    <row r="476" spans="1:10" s="59" customFormat="1" ht="15.75" hidden="1">
      <c r="A476" s="97"/>
      <c r="B476" s="1285"/>
      <c r="C476" s="1285"/>
      <c r="D476" s="1285"/>
      <c r="E476" s="57" t="s">
        <v>88</v>
      </c>
      <c r="F476" s="66"/>
      <c r="G476" s="65" t="e">
        <f t="shared" si="24"/>
        <v>#DIV/0!</v>
      </c>
      <c r="H476" s="65"/>
      <c r="I476" s="65"/>
      <c r="J476" s="65"/>
    </row>
    <row r="477" spans="1:10" s="59" customFormat="1" ht="15.75" hidden="1">
      <c r="A477" s="97"/>
      <c r="B477" s="1285"/>
      <c r="C477" s="1285"/>
      <c r="D477" s="1285"/>
      <c r="E477" s="57" t="s">
        <v>88</v>
      </c>
      <c r="F477" s="66"/>
      <c r="G477" s="65" t="e">
        <f t="shared" si="24"/>
        <v>#DIV/0!</v>
      </c>
      <c r="H477" s="65"/>
      <c r="I477" s="65"/>
      <c r="J477" s="65"/>
    </row>
    <row r="478" spans="1:10" s="59" customFormat="1" ht="15.75" hidden="1">
      <c r="A478" s="97"/>
      <c r="B478" s="1285"/>
      <c r="C478" s="1285"/>
      <c r="D478" s="1285"/>
      <c r="E478" s="57" t="s">
        <v>88</v>
      </c>
      <c r="F478" s="66"/>
      <c r="G478" s="65" t="e">
        <f t="shared" si="24"/>
        <v>#DIV/0!</v>
      </c>
      <c r="H478" s="65"/>
      <c r="I478" s="65"/>
      <c r="J478" s="65"/>
    </row>
    <row r="479" spans="1:10" s="278" customFormat="1" ht="15.75" hidden="1">
      <c r="A479" s="83">
        <v>2</v>
      </c>
      <c r="B479" s="1291" t="s">
        <v>131</v>
      </c>
      <c r="C479" s="1292"/>
      <c r="D479" s="1293"/>
      <c r="E479" s="206" t="s">
        <v>109</v>
      </c>
      <c r="F479" s="207" t="s">
        <v>109</v>
      </c>
      <c r="G479" s="208" t="s">
        <v>109</v>
      </c>
      <c r="H479" s="209">
        <f>SUM(H480:H489)</f>
        <v>0</v>
      </c>
      <c r="I479" s="209">
        <f>SUM(I480:I489)</f>
        <v>0</v>
      </c>
      <c r="J479" s="209">
        <f>SUM(J480:J489)</f>
        <v>0</v>
      </c>
    </row>
    <row r="480" spans="1:10" s="59" customFormat="1" ht="15.75" hidden="1">
      <c r="A480" s="97"/>
      <c r="B480" s="1191"/>
      <c r="C480" s="1192"/>
      <c r="D480" s="1193"/>
      <c r="E480" s="57" t="s">
        <v>88</v>
      </c>
      <c r="F480" s="66"/>
      <c r="G480" s="65" t="e">
        <f t="shared" si="24"/>
        <v>#DIV/0!</v>
      </c>
      <c r="H480" s="65"/>
      <c r="I480" s="65"/>
      <c r="J480" s="65"/>
    </row>
    <row r="481" spans="1:10" s="59" customFormat="1" ht="15.75" hidden="1">
      <c r="A481" s="97"/>
      <c r="B481" s="1191"/>
      <c r="C481" s="1192"/>
      <c r="D481" s="1193"/>
      <c r="E481" s="57" t="s">
        <v>88</v>
      </c>
      <c r="F481" s="66"/>
      <c r="G481" s="65" t="e">
        <f t="shared" si="24"/>
        <v>#DIV/0!</v>
      </c>
      <c r="H481" s="65"/>
      <c r="I481" s="65"/>
      <c r="J481" s="65"/>
    </row>
    <row r="482" spans="1:10" ht="15.75" hidden="1">
      <c r="A482" s="61"/>
      <c r="B482" s="1177"/>
      <c r="C482" s="1178"/>
      <c r="D482" s="1179"/>
      <c r="E482" s="57" t="s">
        <v>88</v>
      </c>
      <c r="F482" s="38"/>
      <c r="G482" s="33" t="e">
        <f t="shared" si="24"/>
        <v>#DIV/0!</v>
      </c>
      <c r="H482" s="33"/>
      <c r="I482" s="33"/>
      <c r="J482" s="33"/>
    </row>
    <row r="483" spans="1:10" ht="15.75" hidden="1">
      <c r="A483" s="61"/>
      <c r="B483" s="1177"/>
      <c r="C483" s="1178"/>
      <c r="D483" s="1179"/>
      <c r="E483" s="57" t="s">
        <v>88</v>
      </c>
      <c r="F483" s="38"/>
      <c r="G483" s="33" t="e">
        <f t="shared" si="24"/>
        <v>#DIV/0!</v>
      </c>
      <c r="H483" s="33"/>
      <c r="I483" s="33"/>
      <c r="J483" s="33"/>
    </row>
    <row r="484" spans="1:10" ht="15.75" hidden="1">
      <c r="A484" s="61"/>
      <c r="B484" s="1174"/>
      <c r="C484" s="1175"/>
      <c r="D484" s="1176"/>
      <c r="E484" s="57" t="s">
        <v>88</v>
      </c>
      <c r="F484" s="38"/>
      <c r="G484" s="33" t="e">
        <f t="shared" si="24"/>
        <v>#DIV/0!</v>
      </c>
      <c r="H484" s="33"/>
      <c r="I484" s="33"/>
      <c r="J484" s="33"/>
    </row>
    <row r="485" spans="1:10" ht="15.75" hidden="1">
      <c r="A485" s="61"/>
      <c r="B485" s="1174"/>
      <c r="C485" s="1175"/>
      <c r="D485" s="1176"/>
      <c r="E485" s="57" t="s">
        <v>88</v>
      </c>
      <c r="F485" s="38"/>
      <c r="G485" s="33" t="e">
        <f t="shared" si="24"/>
        <v>#DIV/0!</v>
      </c>
      <c r="H485" s="33"/>
      <c r="I485" s="33"/>
      <c r="J485" s="33"/>
    </row>
    <row r="486" spans="1:10" ht="15.75" hidden="1">
      <c r="A486" s="61"/>
      <c r="B486" s="1174"/>
      <c r="C486" s="1175"/>
      <c r="D486" s="1176"/>
      <c r="E486" s="57" t="s">
        <v>88</v>
      </c>
      <c r="F486" s="38"/>
      <c r="G486" s="33" t="e">
        <f t="shared" si="24"/>
        <v>#DIV/0!</v>
      </c>
      <c r="H486" s="33"/>
      <c r="I486" s="33"/>
      <c r="J486" s="33"/>
    </row>
    <row r="487" spans="1:10" ht="15.75" hidden="1">
      <c r="A487" s="61"/>
      <c r="B487" s="1177"/>
      <c r="C487" s="1178"/>
      <c r="D487" s="1179"/>
      <c r="E487" s="57" t="s">
        <v>88</v>
      </c>
      <c r="F487" s="38"/>
      <c r="G487" s="33" t="e">
        <f t="shared" si="24"/>
        <v>#DIV/0!</v>
      </c>
      <c r="H487" s="33"/>
      <c r="I487" s="33"/>
      <c r="J487" s="33"/>
    </row>
    <row r="488" spans="1:10" ht="15.75" hidden="1">
      <c r="A488" s="61"/>
      <c r="B488" s="1177"/>
      <c r="C488" s="1178"/>
      <c r="D488" s="1179"/>
      <c r="E488" s="57" t="s">
        <v>88</v>
      </c>
      <c r="F488" s="38"/>
      <c r="G488" s="33" t="e">
        <f t="shared" si="24"/>
        <v>#DIV/0!</v>
      </c>
      <c r="H488" s="33"/>
      <c r="I488" s="33"/>
      <c r="J488" s="33"/>
    </row>
    <row r="489" spans="1:10" ht="15.75" hidden="1">
      <c r="A489" s="61"/>
      <c r="B489" s="1177"/>
      <c r="C489" s="1178"/>
      <c r="D489" s="1179"/>
      <c r="E489" s="57" t="s">
        <v>88</v>
      </c>
      <c r="F489" s="38"/>
      <c r="G489" s="33" t="e">
        <f t="shared" si="24"/>
        <v>#DIV/0!</v>
      </c>
      <c r="H489" s="33"/>
      <c r="I489" s="33"/>
      <c r="J489" s="33"/>
    </row>
    <row r="490" spans="1:10" s="278" customFormat="1" ht="15.75" hidden="1">
      <c r="A490" s="83">
        <v>3</v>
      </c>
      <c r="B490" s="1291" t="s">
        <v>593</v>
      </c>
      <c r="C490" s="1292"/>
      <c r="D490" s="1293"/>
      <c r="E490" s="206" t="s">
        <v>109</v>
      </c>
      <c r="F490" s="207" t="s">
        <v>109</v>
      </c>
      <c r="G490" s="504" t="s">
        <v>109</v>
      </c>
      <c r="H490" s="209">
        <f>SUM(H491:H498)</f>
        <v>0</v>
      </c>
      <c r="I490" s="209">
        <f>SUM(I491:I498)</f>
        <v>0</v>
      </c>
      <c r="J490" s="209">
        <f>SUM(J491:J498)</f>
        <v>0</v>
      </c>
    </row>
    <row r="491" spans="1:10" ht="15.75" hidden="1">
      <c r="A491" s="61"/>
      <c r="B491" s="1177"/>
      <c r="C491" s="1178"/>
      <c r="D491" s="1179"/>
      <c r="E491" s="57" t="s">
        <v>88</v>
      </c>
      <c r="F491" s="38"/>
      <c r="G491" s="33" t="e">
        <f t="shared" si="24"/>
        <v>#DIV/0!</v>
      </c>
      <c r="H491" s="33"/>
      <c r="I491" s="33"/>
      <c r="J491" s="33"/>
    </row>
    <row r="492" spans="1:10" ht="15.75" hidden="1">
      <c r="A492" s="61"/>
      <c r="B492" s="1177"/>
      <c r="C492" s="1178"/>
      <c r="D492" s="1179"/>
      <c r="E492" s="57" t="s">
        <v>88</v>
      </c>
      <c r="F492" s="38"/>
      <c r="G492" s="33" t="e">
        <f t="shared" si="24"/>
        <v>#DIV/0!</v>
      </c>
      <c r="H492" s="33"/>
      <c r="I492" s="33"/>
      <c r="J492" s="33"/>
    </row>
    <row r="493" spans="1:10" ht="15.75" hidden="1">
      <c r="A493" s="61"/>
      <c r="B493" s="1177"/>
      <c r="C493" s="1178"/>
      <c r="D493" s="1179"/>
      <c r="E493" s="57" t="s">
        <v>88</v>
      </c>
      <c r="F493" s="38"/>
      <c r="G493" s="33" t="e">
        <f t="shared" si="24"/>
        <v>#DIV/0!</v>
      </c>
      <c r="H493" s="33"/>
      <c r="I493" s="33"/>
      <c r="J493" s="33"/>
    </row>
    <row r="494" spans="1:10" ht="15.75" hidden="1">
      <c r="A494" s="61"/>
      <c r="B494" s="1177"/>
      <c r="C494" s="1178"/>
      <c r="D494" s="1179"/>
      <c r="E494" s="57" t="s">
        <v>88</v>
      </c>
      <c r="F494" s="38"/>
      <c r="G494" s="33" t="e">
        <f t="shared" si="24"/>
        <v>#DIV/0!</v>
      </c>
      <c r="H494" s="33"/>
      <c r="I494" s="33"/>
      <c r="J494" s="33"/>
    </row>
    <row r="495" spans="1:10" ht="15.75" hidden="1">
      <c r="A495" s="61"/>
      <c r="B495" s="1177"/>
      <c r="C495" s="1178"/>
      <c r="D495" s="1179"/>
      <c r="E495" s="57" t="s">
        <v>88</v>
      </c>
      <c r="F495" s="38"/>
      <c r="G495" s="33" t="e">
        <f t="shared" si="24"/>
        <v>#DIV/0!</v>
      </c>
      <c r="H495" s="33"/>
      <c r="I495" s="33"/>
      <c r="J495" s="33"/>
    </row>
    <row r="496" spans="1:10" ht="15.75" hidden="1">
      <c r="A496" s="61"/>
      <c r="B496" s="1177"/>
      <c r="C496" s="1178"/>
      <c r="D496" s="1179"/>
      <c r="E496" s="57" t="s">
        <v>88</v>
      </c>
      <c r="F496" s="38"/>
      <c r="G496" s="33" t="e">
        <f t="shared" si="24"/>
        <v>#DIV/0!</v>
      </c>
      <c r="H496" s="33"/>
      <c r="I496" s="33"/>
      <c r="J496" s="33"/>
    </row>
    <row r="497" spans="1:10" ht="15.75" hidden="1">
      <c r="A497" s="61"/>
      <c r="B497" s="1177"/>
      <c r="C497" s="1178"/>
      <c r="D497" s="1179"/>
      <c r="E497" s="57" t="s">
        <v>88</v>
      </c>
      <c r="F497" s="38"/>
      <c r="G497" s="33" t="e">
        <f t="shared" si="24"/>
        <v>#DIV/0!</v>
      </c>
      <c r="H497" s="33"/>
      <c r="I497" s="33"/>
      <c r="J497" s="33"/>
    </row>
    <row r="498" spans="1:10" ht="15.75" hidden="1">
      <c r="A498" s="61"/>
      <c r="B498" s="1177"/>
      <c r="C498" s="1178"/>
      <c r="D498" s="1179"/>
      <c r="E498" s="57" t="s">
        <v>88</v>
      </c>
      <c r="F498" s="38"/>
      <c r="G498" s="33" t="e">
        <f t="shared" si="24"/>
        <v>#DIV/0!</v>
      </c>
      <c r="H498" s="33"/>
      <c r="I498" s="33"/>
      <c r="J498" s="33"/>
    </row>
    <row r="499" spans="1:10" s="87" customFormat="1" ht="15.75" hidden="1">
      <c r="A499" s="1260" t="s">
        <v>358</v>
      </c>
      <c r="B499" s="1261"/>
      <c r="C499" s="1261"/>
      <c r="D499" s="1261"/>
      <c r="E499" s="1261"/>
      <c r="F499" s="1261"/>
      <c r="G499" s="1262"/>
      <c r="H499" s="176">
        <f>H479+H472+H490</f>
        <v>0</v>
      </c>
      <c r="I499" s="176">
        <f>I479+I472+I490</f>
        <v>0</v>
      </c>
      <c r="J499" s="176">
        <f>J479+J472+J490</f>
        <v>0</v>
      </c>
    </row>
    <row r="500" spans="1:10" s="87" customFormat="1" ht="15.75" hidden="1">
      <c r="A500" s="1196" t="s">
        <v>613</v>
      </c>
      <c r="B500" s="1197"/>
      <c r="C500" s="1197"/>
      <c r="D500" s="1198"/>
      <c r="E500" s="206" t="s">
        <v>109</v>
      </c>
      <c r="F500" s="206" t="s">
        <v>109</v>
      </c>
      <c r="G500" s="206" t="s">
        <v>109</v>
      </c>
      <c r="H500" s="206" t="s">
        <v>109</v>
      </c>
      <c r="I500" s="206" t="s">
        <v>109</v>
      </c>
      <c r="J500" s="206" t="s">
        <v>109</v>
      </c>
    </row>
    <row r="501" spans="1:10" s="278" customFormat="1" ht="31.9" hidden="1" customHeight="1">
      <c r="A501" s="83">
        <v>1</v>
      </c>
      <c r="B501" s="1291" t="s">
        <v>604</v>
      </c>
      <c r="C501" s="1292"/>
      <c r="D501" s="1293"/>
      <c r="E501" s="206" t="s">
        <v>109</v>
      </c>
      <c r="F501" s="207" t="s">
        <v>109</v>
      </c>
      <c r="G501" s="208" t="s">
        <v>109</v>
      </c>
      <c r="H501" s="209">
        <f>SUM(H502:H507)</f>
        <v>0</v>
      </c>
      <c r="I501" s="209">
        <f>SUM(I502:I507)</f>
        <v>0</v>
      </c>
      <c r="J501" s="209">
        <f>SUM(J502:J507)</f>
        <v>0</v>
      </c>
    </row>
    <row r="502" spans="1:10" s="59" customFormat="1" ht="15.75" hidden="1">
      <c r="A502" s="97"/>
      <c r="B502" s="1254"/>
      <c r="C502" s="1290"/>
      <c r="D502" s="1255"/>
      <c r="E502" s="57" t="s">
        <v>88</v>
      </c>
      <c r="F502" s="100"/>
      <c r="G502" s="65" t="e">
        <f t="shared" ref="G502:G507" si="25">H502/F502</f>
        <v>#DIV/0!</v>
      </c>
      <c r="H502" s="65"/>
      <c r="I502" s="65"/>
      <c r="J502" s="65"/>
    </row>
    <row r="503" spans="1:10" s="59" customFormat="1" ht="15.75" hidden="1">
      <c r="A503" s="97"/>
      <c r="B503" s="1254"/>
      <c r="C503" s="1290"/>
      <c r="D503" s="1255"/>
      <c r="E503" s="57" t="s">
        <v>88</v>
      </c>
      <c r="F503" s="100"/>
      <c r="G503" s="65" t="e">
        <f t="shared" si="25"/>
        <v>#DIV/0!</v>
      </c>
      <c r="H503" s="65"/>
      <c r="I503" s="65"/>
      <c r="J503" s="65"/>
    </row>
    <row r="504" spans="1:10" s="59" customFormat="1" ht="15.75" hidden="1">
      <c r="A504" s="97"/>
      <c r="B504" s="1254"/>
      <c r="C504" s="1290"/>
      <c r="D504" s="1255"/>
      <c r="E504" s="57" t="s">
        <v>88</v>
      </c>
      <c r="F504" s="100"/>
      <c r="G504" s="65" t="e">
        <f t="shared" si="25"/>
        <v>#DIV/0!</v>
      </c>
      <c r="H504" s="65"/>
      <c r="I504" s="65"/>
      <c r="J504" s="65"/>
    </row>
    <row r="505" spans="1:10" s="59" customFormat="1" ht="15.75" hidden="1">
      <c r="A505" s="97"/>
      <c r="B505" s="1285"/>
      <c r="C505" s="1285"/>
      <c r="D505" s="1285"/>
      <c r="E505" s="57" t="s">
        <v>88</v>
      </c>
      <c r="F505" s="66"/>
      <c r="G505" s="65" t="e">
        <f t="shared" si="25"/>
        <v>#DIV/0!</v>
      </c>
      <c r="H505" s="65"/>
      <c r="I505" s="65"/>
      <c r="J505" s="65"/>
    </row>
    <row r="506" spans="1:10" s="59" customFormat="1" ht="15.75" hidden="1">
      <c r="A506" s="97"/>
      <c r="B506" s="1285"/>
      <c r="C506" s="1285"/>
      <c r="D506" s="1285"/>
      <c r="E506" s="57" t="s">
        <v>88</v>
      </c>
      <c r="F506" s="66"/>
      <c r="G506" s="65" t="e">
        <f t="shared" si="25"/>
        <v>#DIV/0!</v>
      </c>
      <c r="H506" s="65"/>
      <c r="I506" s="65"/>
      <c r="J506" s="65"/>
    </row>
    <row r="507" spans="1:10" s="59" customFormat="1" ht="15.75" hidden="1">
      <c r="A507" s="97"/>
      <c r="B507" s="1285"/>
      <c r="C507" s="1285"/>
      <c r="D507" s="1285"/>
      <c r="E507" s="57" t="s">
        <v>88</v>
      </c>
      <c r="F507" s="66"/>
      <c r="G507" s="65" t="e">
        <f t="shared" si="25"/>
        <v>#DIV/0!</v>
      </c>
      <c r="H507" s="65"/>
      <c r="I507" s="65"/>
      <c r="J507" s="65"/>
    </row>
    <row r="508" spans="1:10" s="278" customFormat="1" ht="15.75" hidden="1">
      <c r="A508" s="83">
        <v>2</v>
      </c>
      <c r="B508" s="1291" t="s">
        <v>131</v>
      </c>
      <c r="C508" s="1292"/>
      <c r="D508" s="1293"/>
      <c r="E508" s="206" t="s">
        <v>109</v>
      </c>
      <c r="F508" s="207" t="s">
        <v>109</v>
      </c>
      <c r="G508" s="208" t="s">
        <v>109</v>
      </c>
      <c r="H508" s="209">
        <f>SUM(H509:H513)</f>
        <v>0</v>
      </c>
      <c r="I508" s="209">
        <f>SUM(I509:I513)</f>
        <v>0</v>
      </c>
      <c r="J508" s="209">
        <f>SUM(J509:J513)</f>
        <v>0</v>
      </c>
    </row>
    <row r="509" spans="1:10" s="59" customFormat="1" ht="15.75" hidden="1">
      <c r="A509" s="97"/>
      <c r="B509" s="1254"/>
      <c r="C509" s="1290"/>
      <c r="D509" s="1255"/>
      <c r="E509" s="57" t="s">
        <v>88</v>
      </c>
      <c r="F509" s="100"/>
      <c r="G509" s="65" t="e">
        <f t="shared" ref="G509:G520" si="26">H509/F509</f>
        <v>#DIV/0!</v>
      </c>
      <c r="H509" s="65"/>
      <c r="I509" s="65"/>
      <c r="J509" s="65"/>
    </row>
    <row r="510" spans="1:10" s="59" customFormat="1" ht="15.75" hidden="1">
      <c r="A510" s="97"/>
      <c r="B510" s="1254"/>
      <c r="C510" s="1290"/>
      <c r="D510" s="1255"/>
      <c r="E510" s="57" t="s">
        <v>88</v>
      </c>
      <c r="F510" s="66"/>
      <c r="G510" s="65" t="e">
        <f t="shared" si="26"/>
        <v>#DIV/0!</v>
      </c>
      <c r="H510" s="65"/>
      <c r="I510" s="65"/>
      <c r="J510" s="65"/>
    </row>
    <row r="511" spans="1:10" s="59" customFormat="1" ht="15.75" hidden="1">
      <c r="A511" s="97"/>
      <c r="B511" s="1287"/>
      <c r="C511" s="1288"/>
      <c r="D511" s="1289"/>
      <c r="E511" s="57" t="s">
        <v>88</v>
      </c>
      <c r="F511" s="66"/>
      <c r="G511" s="65" t="e">
        <f t="shared" si="26"/>
        <v>#DIV/0!</v>
      </c>
      <c r="H511" s="65"/>
      <c r="I511" s="65"/>
      <c r="J511" s="65"/>
    </row>
    <row r="512" spans="1:10" s="59" customFormat="1" ht="15.75" hidden="1">
      <c r="A512" s="97"/>
      <c r="B512" s="1254"/>
      <c r="C512" s="1290"/>
      <c r="D512" s="1255"/>
      <c r="E512" s="57" t="s">
        <v>88</v>
      </c>
      <c r="F512" s="66"/>
      <c r="G512" s="65" t="e">
        <f t="shared" si="26"/>
        <v>#DIV/0!</v>
      </c>
      <c r="H512" s="65"/>
      <c r="I512" s="65"/>
      <c r="J512" s="65"/>
    </row>
    <row r="513" spans="1:10" s="59" customFormat="1" ht="15.75" hidden="1">
      <c r="A513" s="97"/>
      <c r="B513" s="1254"/>
      <c r="C513" s="1290"/>
      <c r="D513" s="1255"/>
      <c r="E513" s="57" t="s">
        <v>88</v>
      </c>
      <c r="F513" s="66"/>
      <c r="G513" s="65" t="e">
        <f t="shared" si="26"/>
        <v>#DIV/0!</v>
      </c>
      <c r="H513" s="65"/>
      <c r="I513" s="65"/>
      <c r="J513" s="65"/>
    </row>
    <row r="514" spans="1:10" s="59" customFormat="1" ht="15.75" hidden="1">
      <c r="A514" s="83">
        <v>3</v>
      </c>
      <c r="B514" s="1291" t="s">
        <v>593</v>
      </c>
      <c r="C514" s="1292"/>
      <c r="D514" s="1293"/>
      <c r="E514" s="206" t="s">
        <v>109</v>
      </c>
      <c r="F514" s="207" t="s">
        <v>109</v>
      </c>
      <c r="G514" s="504" t="s">
        <v>109</v>
      </c>
      <c r="H514" s="65">
        <f>SUM(H515:H520)</f>
        <v>0</v>
      </c>
      <c r="I514" s="65">
        <f>SUM(I515:I520)</f>
        <v>0</v>
      </c>
      <c r="J514" s="65">
        <f>SUM(J515:J520)</f>
        <v>0</v>
      </c>
    </row>
    <row r="515" spans="1:10" s="59" customFormat="1" ht="15.75" hidden="1">
      <c r="A515" s="97"/>
      <c r="B515" s="1287"/>
      <c r="C515" s="1288"/>
      <c r="D515" s="1289"/>
      <c r="E515" s="57" t="s">
        <v>88</v>
      </c>
      <c r="F515" s="66"/>
      <c r="G515" s="65" t="e">
        <f t="shared" si="26"/>
        <v>#DIV/0!</v>
      </c>
      <c r="H515" s="65"/>
      <c r="I515" s="65"/>
      <c r="J515" s="65"/>
    </row>
    <row r="516" spans="1:10" s="59" customFormat="1" ht="15.75" hidden="1">
      <c r="A516" s="97"/>
      <c r="B516" s="500"/>
      <c r="C516" s="501"/>
      <c r="D516" s="502"/>
      <c r="E516" s="57" t="s">
        <v>88</v>
      </c>
      <c r="F516" s="66"/>
      <c r="G516" s="65" t="e">
        <f t="shared" si="26"/>
        <v>#DIV/0!</v>
      </c>
      <c r="H516" s="65"/>
      <c r="I516" s="65"/>
      <c r="J516" s="65"/>
    </row>
    <row r="517" spans="1:10" s="59" customFormat="1" ht="15.75" hidden="1">
      <c r="A517" s="97"/>
      <c r="B517" s="500"/>
      <c r="C517" s="501"/>
      <c r="D517" s="502"/>
      <c r="E517" s="57" t="s">
        <v>88</v>
      </c>
      <c r="F517" s="66"/>
      <c r="G517" s="65" t="e">
        <f t="shared" si="26"/>
        <v>#DIV/0!</v>
      </c>
      <c r="H517" s="65"/>
      <c r="I517" s="65"/>
      <c r="J517" s="65"/>
    </row>
    <row r="518" spans="1:10" s="59" customFormat="1" ht="15.75" hidden="1">
      <c r="A518" s="97"/>
      <c r="B518" s="500"/>
      <c r="C518" s="501"/>
      <c r="D518" s="502"/>
      <c r="E518" s="57" t="s">
        <v>88</v>
      </c>
      <c r="F518" s="66"/>
      <c r="G518" s="65" t="e">
        <f t="shared" si="26"/>
        <v>#DIV/0!</v>
      </c>
      <c r="H518" s="65"/>
      <c r="I518" s="65"/>
      <c r="J518" s="65"/>
    </row>
    <row r="519" spans="1:10" s="59" customFormat="1" ht="15.75" hidden="1">
      <c r="A519" s="97"/>
      <c r="B519" s="1287"/>
      <c r="C519" s="1288"/>
      <c r="D519" s="1289"/>
      <c r="E519" s="57" t="s">
        <v>88</v>
      </c>
      <c r="F519" s="66"/>
      <c r="G519" s="65" t="e">
        <f t="shared" si="26"/>
        <v>#DIV/0!</v>
      </c>
      <c r="H519" s="65"/>
      <c r="I519" s="65"/>
      <c r="J519" s="65"/>
    </row>
    <row r="520" spans="1:10" s="59" customFormat="1" ht="15.75" hidden="1">
      <c r="A520" s="97"/>
      <c r="B520" s="1287"/>
      <c r="C520" s="1288"/>
      <c r="D520" s="1289"/>
      <c r="E520" s="57" t="s">
        <v>88</v>
      </c>
      <c r="F520" s="66"/>
      <c r="G520" s="65" t="e">
        <f t="shared" si="26"/>
        <v>#DIV/0!</v>
      </c>
      <c r="H520" s="65"/>
      <c r="I520" s="65"/>
      <c r="J520" s="65"/>
    </row>
    <row r="521" spans="1:10" s="87" customFormat="1" ht="15.75" hidden="1">
      <c r="A521" s="1260" t="s">
        <v>359</v>
      </c>
      <c r="B521" s="1261"/>
      <c r="C521" s="1261"/>
      <c r="D521" s="1261"/>
      <c r="E521" s="1261"/>
      <c r="F521" s="1261"/>
      <c r="G521" s="1262"/>
      <c r="H521" s="176">
        <f>H501+H508+H514</f>
        <v>0</v>
      </c>
      <c r="I521" s="176">
        <f>I501+I508+I514</f>
        <v>0</v>
      </c>
      <c r="J521" s="176">
        <f>J501+J508+J514</f>
        <v>0</v>
      </c>
    </row>
    <row r="522" spans="1:10" s="87" customFormat="1" ht="15.75">
      <c r="A522" s="1301" t="s">
        <v>614</v>
      </c>
      <c r="B522" s="1302"/>
      <c r="C522" s="1302"/>
      <c r="D522" s="1303"/>
      <c r="E522" s="206" t="s">
        <v>109</v>
      </c>
      <c r="F522" s="206" t="s">
        <v>109</v>
      </c>
      <c r="G522" s="206" t="s">
        <v>109</v>
      </c>
      <c r="H522" s="206" t="s">
        <v>109</v>
      </c>
      <c r="I522" s="206" t="s">
        <v>109</v>
      </c>
      <c r="J522" s="206" t="s">
        <v>109</v>
      </c>
    </row>
    <row r="523" spans="1:10" s="523" customFormat="1" ht="15.75">
      <c r="A523" s="525">
        <v>1</v>
      </c>
      <c r="B523" s="1168" t="s">
        <v>130</v>
      </c>
      <c r="C523" s="1169"/>
      <c r="D523" s="1170"/>
      <c r="E523" s="520" t="s">
        <v>109</v>
      </c>
      <c r="F523" s="521" t="s">
        <v>109</v>
      </c>
      <c r="G523" s="522" t="s">
        <v>109</v>
      </c>
      <c r="H523" s="622">
        <f>SUM(H524:H528)</f>
        <v>1174419</v>
      </c>
      <c r="I523" s="622">
        <f>SUM(I524:I528)</f>
        <v>1174419</v>
      </c>
      <c r="J523" s="622">
        <f>SUM(J524:J528)</f>
        <v>1174419</v>
      </c>
    </row>
    <row r="524" spans="1:10" ht="15.75">
      <c r="A524" s="505"/>
      <c r="B524" s="1202" t="s">
        <v>814</v>
      </c>
      <c r="C524" s="1203"/>
      <c r="D524" s="1204"/>
      <c r="E524" s="57" t="s">
        <v>88</v>
      </c>
      <c r="F524" s="62">
        <v>1600</v>
      </c>
      <c r="G524" s="65">
        <f>H524/F524</f>
        <v>734.01187500000003</v>
      </c>
      <c r="H524" s="33">
        <v>1174419</v>
      </c>
      <c r="I524" s="619">
        <v>1174419</v>
      </c>
      <c r="J524" s="619">
        <v>1174419</v>
      </c>
    </row>
    <row r="525" spans="1:10" ht="15.75" hidden="1">
      <c r="A525" s="505"/>
      <c r="B525" s="1191"/>
      <c r="C525" s="1192"/>
      <c r="D525" s="1193"/>
      <c r="E525" s="57" t="s">
        <v>88</v>
      </c>
      <c r="F525" s="62"/>
      <c r="G525" s="65" t="e">
        <f>H525/F525</f>
        <v>#DIV/0!</v>
      </c>
      <c r="H525" s="33"/>
      <c r="I525" s="33"/>
      <c r="J525" s="33"/>
    </row>
    <row r="526" spans="1:10" ht="15.75" hidden="1">
      <c r="A526" s="505"/>
      <c r="B526" s="1191"/>
      <c r="C526" s="1192"/>
      <c r="D526" s="1193"/>
      <c r="E526" s="57" t="s">
        <v>88</v>
      </c>
      <c r="F526" s="62"/>
      <c r="G526" s="65" t="e">
        <f>H526/F526</f>
        <v>#DIV/0!</v>
      </c>
      <c r="H526" s="33"/>
      <c r="I526" s="33"/>
      <c r="J526" s="33"/>
    </row>
    <row r="527" spans="1:10" ht="15.75" hidden="1">
      <c r="A527" s="505"/>
      <c r="B527" s="1191"/>
      <c r="C527" s="1192"/>
      <c r="D527" s="1193"/>
      <c r="E527" s="57" t="s">
        <v>88</v>
      </c>
      <c r="F527" s="62"/>
      <c r="G527" s="65" t="e">
        <f>H527/F527</f>
        <v>#DIV/0!</v>
      </c>
      <c r="H527" s="33"/>
      <c r="I527" s="33"/>
      <c r="J527" s="33"/>
    </row>
    <row r="528" spans="1:10" ht="15.75" hidden="1">
      <c r="A528" s="505"/>
      <c r="B528" s="1191"/>
      <c r="C528" s="1192"/>
      <c r="D528" s="1193"/>
      <c r="E528" s="57" t="s">
        <v>88</v>
      </c>
      <c r="F528" s="62"/>
      <c r="G528" s="65" t="e">
        <f>H528/F528</f>
        <v>#DIV/0!</v>
      </c>
      <c r="H528" s="33"/>
      <c r="I528" s="33"/>
      <c r="J528" s="33"/>
    </row>
    <row r="529" spans="1:10" s="524" customFormat="1" ht="31.15" hidden="1" customHeight="1">
      <c r="A529" s="499">
        <v>2</v>
      </c>
      <c r="B529" s="1251" t="s">
        <v>608</v>
      </c>
      <c r="C529" s="1286"/>
      <c r="D529" s="1252"/>
      <c r="E529" s="520" t="s">
        <v>109</v>
      </c>
      <c r="F529" s="521" t="s">
        <v>109</v>
      </c>
      <c r="G529" s="522" t="s">
        <v>109</v>
      </c>
      <c r="H529" s="209">
        <f>SUM(H530:H536)</f>
        <v>0</v>
      </c>
      <c r="I529" s="209">
        <f>SUM(I530:I536)</f>
        <v>0</v>
      </c>
      <c r="J529" s="209">
        <f>SUM(J530:J536)</f>
        <v>0</v>
      </c>
    </row>
    <row r="530" spans="1:10" s="59" customFormat="1" ht="15.75" hidden="1">
      <c r="A530" s="97"/>
      <c r="B530" s="1191"/>
      <c r="C530" s="1192"/>
      <c r="D530" s="1193"/>
      <c r="E530" s="57" t="s">
        <v>88</v>
      </c>
      <c r="F530" s="100"/>
      <c r="G530" s="65" t="e">
        <f t="shared" ref="G530:G536" si="27">H530/F530</f>
        <v>#DIV/0!</v>
      </c>
      <c r="H530" s="65"/>
      <c r="I530" s="65"/>
      <c r="J530" s="65"/>
    </row>
    <row r="531" spans="1:10" s="59" customFormat="1" ht="15.75" hidden="1">
      <c r="A531" s="97"/>
      <c r="B531" s="1191"/>
      <c r="C531" s="1192"/>
      <c r="D531" s="1193"/>
      <c r="E531" s="57" t="s">
        <v>88</v>
      </c>
      <c r="F531" s="100"/>
      <c r="G531" s="65" t="e">
        <f t="shared" si="27"/>
        <v>#DIV/0!</v>
      </c>
      <c r="H531" s="65"/>
      <c r="I531" s="65"/>
      <c r="J531" s="65"/>
    </row>
    <row r="532" spans="1:10" s="59" customFormat="1" ht="15.75" hidden="1">
      <c r="A532" s="97"/>
      <c r="B532" s="1193"/>
      <c r="C532" s="1194"/>
      <c r="D532" s="1194"/>
      <c r="E532" s="57" t="s">
        <v>88</v>
      </c>
      <c r="F532" s="100"/>
      <c r="G532" s="65" t="e">
        <f t="shared" si="27"/>
        <v>#DIV/0!</v>
      </c>
      <c r="H532" s="65"/>
      <c r="I532" s="65"/>
      <c r="J532" s="65"/>
    </row>
    <row r="533" spans="1:10" s="59" customFormat="1" ht="15.75" hidden="1">
      <c r="A533" s="97"/>
      <c r="B533" s="1193"/>
      <c r="C533" s="1194"/>
      <c r="D533" s="1194"/>
      <c r="E533" s="57" t="s">
        <v>88</v>
      </c>
      <c r="F533" s="100"/>
      <c r="G533" s="65" t="e">
        <f t="shared" si="27"/>
        <v>#DIV/0!</v>
      </c>
      <c r="H533" s="65"/>
      <c r="I533" s="65"/>
      <c r="J533" s="65"/>
    </row>
    <row r="534" spans="1:10" s="59" customFormat="1" ht="15.75" hidden="1">
      <c r="A534" s="97"/>
      <c r="B534" s="1193"/>
      <c r="C534" s="1194"/>
      <c r="D534" s="1194"/>
      <c r="E534" s="57" t="s">
        <v>88</v>
      </c>
      <c r="F534" s="100"/>
      <c r="G534" s="65" t="e">
        <f t="shared" si="27"/>
        <v>#DIV/0!</v>
      </c>
      <c r="H534" s="65"/>
      <c r="I534" s="65"/>
      <c r="J534" s="65"/>
    </row>
    <row r="535" spans="1:10" s="59" customFormat="1" ht="15.75" hidden="1">
      <c r="A535" s="97"/>
      <c r="B535" s="1193"/>
      <c r="C535" s="1194"/>
      <c r="D535" s="1194"/>
      <c r="E535" s="57" t="s">
        <v>88</v>
      </c>
      <c r="F535" s="100"/>
      <c r="G535" s="65" t="e">
        <f t="shared" si="27"/>
        <v>#DIV/0!</v>
      </c>
      <c r="H535" s="65"/>
      <c r="I535" s="65"/>
      <c r="J535" s="65"/>
    </row>
    <row r="536" spans="1:10" s="59" customFormat="1" ht="15.75" hidden="1">
      <c r="A536" s="97"/>
      <c r="B536" s="1193"/>
      <c r="C536" s="1194"/>
      <c r="D536" s="1194"/>
      <c r="E536" s="57" t="s">
        <v>88</v>
      </c>
      <c r="F536" s="100"/>
      <c r="G536" s="65" t="e">
        <f t="shared" si="27"/>
        <v>#DIV/0!</v>
      </c>
      <c r="H536" s="65"/>
      <c r="I536" s="65"/>
      <c r="J536" s="65"/>
    </row>
    <row r="537" spans="1:10" s="524" customFormat="1" ht="31.15" hidden="1" customHeight="1">
      <c r="A537" s="499">
        <v>3</v>
      </c>
      <c r="B537" s="1251" t="s">
        <v>611</v>
      </c>
      <c r="C537" s="1286"/>
      <c r="D537" s="1252"/>
      <c r="E537" s="520" t="s">
        <v>109</v>
      </c>
      <c r="F537" s="521" t="s">
        <v>109</v>
      </c>
      <c r="G537" s="522" t="s">
        <v>109</v>
      </c>
      <c r="H537" s="209">
        <f>SUM(H538:H543)</f>
        <v>0</v>
      </c>
      <c r="I537" s="209">
        <f>SUM(I538:I543)</f>
        <v>0</v>
      </c>
      <c r="J537" s="209">
        <f>SUM(J538:J543)</f>
        <v>0</v>
      </c>
    </row>
    <row r="538" spans="1:10" s="59" customFormat="1" ht="15.75" hidden="1">
      <c r="A538" s="97"/>
      <c r="B538" s="1165"/>
      <c r="C538" s="1166"/>
      <c r="D538" s="1167"/>
      <c r="E538" s="57" t="s">
        <v>88</v>
      </c>
      <c r="F538" s="38"/>
      <c r="G538" s="33" t="e">
        <f t="shared" ref="G538:G543" si="28">H538/F538</f>
        <v>#DIV/0!</v>
      </c>
      <c r="H538" s="33"/>
      <c r="I538" s="65"/>
      <c r="J538" s="65"/>
    </row>
    <row r="539" spans="1:10" s="59" customFormat="1" ht="15.75" hidden="1">
      <c r="A539" s="97"/>
      <c r="B539" s="1285"/>
      <c r="C539" s="1285"/>
      <c r="D539" s="1285"/>
      <c r="E539" s="57" t="s">
        <v>88</v>
      </c>
      <c r="F539" s="38"/>
      <c r="G539" s="33" t="e">
        <f t="shared" si="28"/>
        <v>#DIV/0!</v>
      </c>
      <c r="H539" s="33"/>
      <c r="I539" s="65"/>
      <c r="J539" s="65"/>
    </row>
    <row r="540" spans="1:10" s="59" customFormat="1" ht="15.75" hidden="1">
      <c r="A540" s="97"/>
      <c r="B540" s="1285"/>
      <c r="C540" s="1285"/>
      <c r="D540" s="1285"/>
      <c r="E540" s="57" t="s">
        <v>88</v>
      </c>
      <c r="F540" s="38"/>
      <c r="G540" s="33" t="e">
        <f t="shared" si="28"/>
        <v>#DIV/0!</v>
      </c>
      <c r="H540" s="33"/>
      <c r="I540" s="65"/>
      <c r="J540" s="65"/>
    </row>
    <row r="541" spans="1:10" s="59" customFormat="1" ht="15.75" hidden="1">
      <c r="A541" s="97"/>
      <c r="B541" s="1285"/>
      <c r="C541" s="1285"/>
      <c r="D541" s="1285"/>
      <c r="E541" s="57" t="s">
        <v>88</v>
      </c>
      <c r="F541" s="38"/>
      <c r="G541" s="33" t="e">
        <f t="shared" si="28"/>
        <v>#DIV/0!</v>
      </c>
      <c r="H541" s="33"/>
      <c r="I541" s="65"/>
      <c r="J541" s="65"/>
    </row>
    <row r="542" spans="1:10" s="59" customFormat="1" ht="15.75" hidden="1">
      <c r="A542" s="97"/>
      <c r="B542" s="1285"/>
      <c r="C542" s="1285"/>
      <c r="D542" s="1285"/>
      <c r="E542" s="57" t="s">
        <v>88</v>
      </c>
      <c r="F542" s="66"/>
      <c r="G542" s="33" t="e">
        <f t="shared" si="28"/>
        <v>#DIV/0!</v>
      </c>
      <c r="H542" s="65"/>
      <c r="I542" s="65"/>
      <c r="J542" s="65"/>
    </row>
    <row r="543" spans="1:10" s="59" customFormat="1" ht="15.75" hidden="1">
      <c r="A543" s="97"/>
      <c r="B543" s="1285"/>
      <c r="C543" s="1285"/>
      <c r="D543" s="1285"/>
      <c r="E543" s="57" t="s">
        <v>88</v>
      </c>
      <c r="F543" s="66"/>
      <c r="G543" s="65" t="e">
        <f t="shared" si="28"/>
        <v>#DIV/0!</v>
      </c>
      <c r="H543" s="65"/>
      <c r="I543" s="65"/>
      <c r="J543" s="65"/>
    </row>
    <row r="544" spans="1:10" s="524" customFormat="1" ht="31.9" hidden="1" customHeight="1">
      <c r="A544" s="499">
        <v>4</v>
      </c>
      <c r="B544" s="1251" t="s">
        <v>609</v>
      </c>
      <c r="C544" s="1286"/>
      <c r="D544" s="1252"/>
      <c r="E544" s="520" t="s">
        <v>109</v>
      </c>
      <c r="F544" s="521" t="s">
        <v>109</v>
      </c>
      <c r="G544" s="522" t="s">
        <v>109</v>
      </c>
      <c r="H544" s="209">
        <f>SUM(H545:H554)</f>
        <v>0</v>
      </c>
      <c r="I544" s="209">
        <f>SUM(I545:I554)</f>
        <v>0</v>
      </c>
      <c r="J544" s="209">
        <f>SUM(J545:J554)</f>
        <v>0</v>
      </c>
    </row>
    <row r="545" spans="1:10" ht="15.75" hidden="1">
      <c r="A545" s="61"/>
      <c r="B545" s="1165"/>
      <c r="C545" s="1166"/>
      <c r="D545" s="1167"/>
      <c r="E545" s="57" t="s">
        <v>88</v>
      </c>
      <c r="F545" s="38"/>
      <c r="G545" s="33" t="e">
        <f>H545/F545</f>
        <v>#DIV/0!</v>
      </c>
      <c r="H545" s="33"/>
      <c r="I545" s="33"/>
      <c r="J545" s="33"/>
    </row>
    <row r="546" spans="1:10" ht="15.75" hidden="1">
      <c r="A546" s="61"/>
      <c r="B546" s="1165"/>
      <c r="C546" s="1166"/>
      <c r="D546" s="1167"/>
      <c r="E546" s="57" t="s">
        <v>88</v>
      </c>
      <c r="F546" s="38"/>
      <c r="G546" s="33" t="e">
        <f t="shared" ref="G546:G554" si="29">H546/F546</f>
        <v>#DIV/0!</v>
      </c>
      <c r="H546" s="33"/>
      <c r="I546" s="33"/>
      <c r="J546" s="33"/>
    </row>
    <row r="547" spans="1:10" ht="15.75" hidden="1">
      <c r="A547" s="61"/>
      <c r="B547" s="1208"/>
      <c r="C547" s="1208"/>
      <c r="D547" s="1208"/>
      <c r="E547" s="57" t="s">
        <v>88</v>
      </c>
      <c r="F547" s="38"/>
      <c r="G547" s="33" t="e">
        <f t="shared" si="29"/>
        <v>#DIV/0!</v>
      </c>
      <c r="H547" s="33"/>
      <c r="I547" s="33"/>
      <c r="J547" s="33"/>
    </row>
    <row r="548" spans="1:10" ht="15.75" hidden="1">
      <c r="A548" s="61"/>
      <c r="B548" s="1208"/>
      <c r="C548" s="1208"/>
      <c r="D548" s="1208"/>
      <c r="E548" s="57" t="s">
        <v>88</v>
      </c>
      <c r="F548" s="38"/>
      <c r="G548" s="33" t="e">
        <f t="shared" si="29"/>
        <v>#DIV/0!</v>
      </c>
      <c r="H548" s="33"/>
      <c r="I548" s="33"/>
      <c r="J548" s="33"/>
    </row>
    <row r="549" spans="1:10" ht="15.75" hidden="1">
      <c r="A549" s="61"/>
      <c r="B549" s="1165"/>
      <c r="C549" s="1166"/>
      <c r="D549" s="1167"/>
      <c r="E549" s="57" t="s">
        <v>88</v>
      </c>
      <c r="F549" s="38"/>
      <c r="G549" s="33" t="e">
        <f t="shared" si="29"/>
        <v>#DIV/0!</v>
      </c>
      <c r="H549" s="33"/>
      <c r="I549" s="33"/>
      <c r="J549" s="33"/>
    </row>
    <row r="550" spans="1:10" ht="15.75" hidden="1">
      <c r="A550" s="61"/>
      <c r="B550" s="1165"/>
      <c r="C550" s="1166"/>
      <c r="D550" s="1167"/>
      <c r="E550" s="57" t="s">
        <v>88</v>
      </c>
      <c r="F550" s="38"/>
      <c r="G550" s="33" t="e">
        <f t="shared" si="29"/>
        <v>#DIV/0!</v>
      </c>
      <c r="H550" s="33"/>
      <c r="I550" s="33"/>
      <c r="J550" s="33"/>
    </row>
    <row r="551" spans="1:10" ht="15.75" hidden="1">
      <c r="A551" s="61"/>
      <c r="B551" s="1165"/>
      <c r="C551" s="1166"/>
      <c r="D551" s="1167"/>
      <c r="E551" s="57" t="s">
        <v>88</v>
      </c>
      <c r="F551" s="38"/>
      <c r="G551" s="33" t="e">
        <f t="shared" si="29"/>
        <v>#DIV/0!</v>
      </c>
      <c r="H551" s="33"/>
      <c r="I551" s="33"/>
      <c r="J551" s="33"/>
    </row>
    <row r="552" spans="1:10" ht="15.75" hidden="1">
      <c r="A552" s="61"/>
      <c r="B552" s="1208"/>
      <c r="C552" s="1208"/>
      <c r="D552" s="1208"/>
      <c r="E552" s="57" t="s">
        <v>88</v>
      </c>
      <c r="F552" s="38"/>
      <c r="G552" s="33" t="e">
        <f t="shared" si="29"/>
        <v>#DIV/0!</v>
      </c>
      <c r="H552" s="33"/>
      <c r="I552" s="33"/>
      <c r="J552" s="33"/>
    </row>
    <row r="553" spans="1:10" ht="15.75" hidden="1">
      <c r="A553" s="61"/>
      <c r="B553" s="1165"/>
      <c r="C553" s="1166"/>
      <c r="D553" s="1167"/>
      <c r="E553" s="57" t="s">
        <v>88</v>
      </c>
      <c r="F553" s="38"/>
      <c r="G553" s="33" t="e">
        <f t="shared" si="29"/>
        <v>#DIV/0!</v>
      </c>
      <c r="H553" s="33"/>
      <c r="I553" s="33"/>
      <c r="J553" s="33"/>
    </row>
    <row r="554" spans="1:10" ht="15.75" hidden="1">
      <c r="A554" s="61"/>
      <c r="B554" s="1165"/>
      <c r="C554" s="1166"/>
      <c r="D554" s="1167"/>
      <c r="E554" s="57" t="s">
        <v>88</v>
      </c>
      <c r="F554" s="38"/>
      <c r="G554" s="33" t="e">
        <f t="shared" si="29"/>
        <v>#DIV/0!</v>
      </c>
      <c r="H554" s="33"/>
      <c r="I554" s="33"/>
      <c r="J554" s="33"/>
    </row>
    <row r="555" spans="1:10" s="523" customFormat="1" ht="15.75" hidden="1">
      <c r="A555" s="519">
        <v>5</v>
      </c>
      <c r="B555" s="1251" t="s">
        <v>593</v>
      </c>
      <c r="C555" s="1286"/>
      <c r="D555" s="1252"/>
      <c r="E555" s="520" t="s">
        <v>109</v>
      </c>
      <c r="F555" s="521" t="s">
        <v>109</v>
      </c>
      <c r="G555" s="522" t="s">
        <v>109</v>
      </c>
      <c r="H555" s="209">
        <f>SUM(H556:H562)</f>
        <v>0</v>
      </c>
      <c r="I555" s="209">
        <f>SUM(I556:I562)</f>
        <v>0</v>
      </c>
      <c r="J555" s="209">
        <f>SUM(J556:J562)</f>
        <v>0</v>
      </c>
    </row>
    <row r="556" spans="1:10" ht="15.75" hidden="1">
      <c r="A556" s="61"/>
      <c r="B556" s="1165"/>
      <c r="C556" s="1166"/>
      <c r="D556" s="1167"/>
      <c r="E556" s="57" t="s">
        <v>88</v>
      </c>
      <c r="F556" s="38"/>
      <c r="G556" s="33" t="e">
        <f t="shared" ref="G556:G582" si="30">H556/F556</f>
        <v>#DIV/0!</v>
      </c>
      <c r="H556" s="33"/>
      <c r="I556" s="33"/>
      <c r="J556" s="33"/>
    </row>
    <row r="557" spans="1:10" ht="15.75" hidden="1">
      <c r="A557" s="61"/>
      <c r="B557" s="1165"/>
      <c r="C557" s="1166"/>
      <c r="D557" s="1167"/>
      <c r="E557" s="57" t="s">
        <v>88</v>
      </c>
      <c r="F557" s="38"/>
      <c r="G557" s="33" t="e">
        <f t="shared" si="30"/>
        <v>#DIV/0!</v>
      </c>
      <c r="H557" s="33"/>
      <c r="I557" s="33"/>
      <c r="J557" s="33"/>
    </row>
    <row r="558" spans="1:10" ht="15.75" hidden="1">
      <c r="A558" s="61"/>
      <c r="B558" s="1208"/>
      <c r="C558" s="1208"/>
      <c r="D558" s="1208"/>
      <c r="E558" s="57" t="s">
        <v>88</v>
      </c>
      <c r="F558" s="38"/>
      <c r="G558" s="33" t="e">
        <f t="shared" si="30"/>
        <v>#DIV/0!</v>
      </c>
      <c r="H558" s="33"/>
      <c r="I558" s="33"/>
      <c r="J558" s="33"/>
    </row>
    <row r="559" spans="1:10" ht="15.75" hidden="1">
      <c r="A559" s="61"/>
      <c r="B559" s="1165"/>
      <c r="C559" s="1166"/>
      <c r="D559" s="1167"/>
      <c r="E559" s="57" t="s">
        <v>88</v>
      </c>
      <c r="F559" s="38"/>
      <c r="G559" s="33" t="e">
        <f t="shared" si="30"/>
        <v>#DIV/0!</v>
      </c>
      <c r="H559" s="33"/>
      <c r="I559" s="33"/>
      <c r="J559" s="33"/>
    </row>
    <row r="560" spans="1:10" ht="15.75" hidden="1">
      <c r="A560" s="61"/>
      <c r="B560" s="1165"/>
      <c r="C560" s="1166"/>
      <c r="D560" s="1167"/>
      <c r="E560" s="359" t="s">
        <v>88</v>
      </c>
      <c r="F560" s="38"/>
      <c r="G560" s="33" t="e">
        <f t="shared" si="30"/>
        <v>#DIV/0!</v>
      </c>
      <c r="H560" s="33"/>
      <c r="I560" s="33"/>
      <c r="J560" s="33"/>
    </row>
    <row r="561" spans="1:10" ht="15.75" hidden="1">
      <c r="A561" s="61"/>
      <c r="B561" s="1165"/>
      <c r="C561" s="1166"/>
      <c r="D561" s="1167"/>
      <c r="E561" s="359" t="s">
        <v>88</v>
      </c>
      <c r="F561" s="38"/>
      <c r="G561" s="33" t="e">
        <f t="shared" si="30"/>
        <v>#DIV/0!</v>
      </c>
      <c r="H561" s="33"/>
      <c r="I561" s="33"/>
      <c r="J561" s="33"/>
    </row>
    <row r="562" spans="1:10" ht="15.75" hidden="1">
      <c r="A562" s="61"/>
      <c r="B562" s="1165"/>
      <c r="C562" s="1166"/>
      <c r="D562" s="1167"/>
      <c r="E562" s="57" t="s">
        <v>88</v>
      </c>
      <c r="F562" s="38"/>
      <c r="G562" s="33" t="e">
        <f t="shared" si="30"/>
        <v>#DIV/0!</v>
      </c>
      <c r="H562" s="33"/>
      <c r="I562" s="33"/>
      <c r="J562" s="33"/>
    </row>
    <row r="563" spans="1:10" ht="31.9" hidden="1" customHeight="1">
      <c r="A563" s="519">
        <v>6</v>
      </c>
      <c r="B563" s="1251" t="s">
        <v>610</v>
      </c>
      <c r="C563" s="1286"/>
      <c r="D563" s="1252"/>
      <c r="E563" s="520" t="s">
        <v>109</v>
      </c>
      <c r="F563" s="521" t="s">
        <v>109</v>
      </c>
      <c r="G563" s="522" t="s">
        <v>109</v>
      </c>
      <c r="H563" s="209">
        <f>SUM(H564:H571)</f>
        <v>0</v>
      </c>
      <c r="I563" s="209">
        <f>SUM(I564:I571)</f>
        <v>0</v>
      </c>
      <c r="J563" s="209">
        <f>SUM(J564:J571)</f>
        <v>0</v>
      </c>
    </row>
    <row r="564" spans="1:10" ht="15.75" hidden="1">
      <c r="A564" s="61"/>
      <c r="B564" s="1208"/>
      <c r="C564" s="1208"/>
      <c r="D564" s="1208"/>
      <c r="E564" s="57" t="s">
        <v>88</v>
      </c>
      <c r="F564" s="38"/>
      <c r="G564" s="33" t="e">
        <f t="shared" si="30"/>
        <v>#DIV/0!</v>
      </c>
      <c r="H564" s="33"/>
      <c r="I564" s="33"/>
      <c r="J564" s="33"/>
    </row>
    <row r="565" spans="1:10" ht="15.75" hidden="1">
      <c r="A565" s="61"/>
      <c r="B565" s="1165"/>
      <c r="C565" s="1166"/>
      <c r="D565" s="1167"/>
      <c r="E565" s="57" t="s">
        <v>88</v>
      </c>
      <c r="F565" s="38"/>
      <c r="G565" s="33" t="e">
        <f t="shared" si="30"/>
        <v>#DIV/0!</v>
      </c>
      <c r="H565" s="33"/>
      <c r="I565" s="33"/>
      <c r="J565" s="33"/>
    </row>
    <row r="566" spans="1:10" ht="15.75" hidden="1">
      <c r="A566" s="61"/>
      <c r="B566" s="1165"/>
      <c r="C566" s="1166"/>
      <c r="D566" s="1167"/>
      <c r="E566" s="57" t="s">
        <v>88</v>
      </c>
      <c r="F566" s="38"/>
      <c r="G566" s="33" t="e">
        <f t="shared" si="30"/>
        <v>#DIV/0!</v>
      </c>
      <c r="H566" s="33"/>
      <c r="I566" s="33"/>
      <c r="J566" s="33"/>
    </row>
    <row r="567" spans="1:10" ht="15.75" hidden="1">
      <c r="A567" s="61"/>
      <c r="B567" s="1165"/>
      <c r="C567" s="1166"/>
      <c r="D567" s="1167"/>
      <c r="E567" s="57" t="s">
        <v>88</v>
      </c>
      <c r="F567" s="38"/>
      <c r="G567" s="33" t="e">
        <f t="shared" si="30"/>
        <v>#DIV/0!</v>
      </c>
      <c r="H567" s="33"/>
      <c r="I567" s="33"/>
      <c r="J567" s="33"/>
    </row>
    <row r="568" spans="1:10" ht="15.75" hidden="1">
      <c r="A568" s="61"/>
      <c r="B568" s="1165"/>
      <c r="C568" s="1166"/>
      <c r="D568" s="1167"/>
      <c r="E568" s="57" t="s">
        <v>88</v>
      </c>
      <c r="F568" s="38"/>
      <c r="G568" s="33" t="e">
        <f t="shared" si="30"/>
        <v>#DIV/0!</v>
      </c>
      <c r="H568" s="33"/>
      <c r="I568" s="33"/>
      <c r="J568" s="33"/>
    </row>
    <row r="569" spans="1:10" ht="15.75" hidden="1">
      <c r="A569" s="61"/>
      <c r="B569" s="1208"/>
      <c r="C569" s="1208"/>
      <c r="D569" s="1208"/>
      <c r="E569" s="57" t="s">
        <v>88</v>
      </c>
      <c r="F569" s="38"/>
      <c r="G569" s="33" t="e">
        <f t="shared" si="30"/>
        <v>#DIV/0!</v>
      </c>
      <c r="H569" s="33"/>
      <c r="I569" s="33"/>
      <c r="J569" s="33"/>
    </row>
    <row r="570" spans="1:10" ht="15.75" hidden="1">
      <c r="A570" s="61"/>
      <c r="B570" s="1165"/>
      <c r="C570" s="1166"/>
      <c r="D570" s="1167"/>
      <c r="E570" s="57" t="s">
        <v>88</v>
      </c>
      <c r="F570" s="38"/>
      <c r="G570" s="33" t="e">
        <f t="shared" si="30"/>
        <v>#DIV/0!</v>
      </c>
      <c r="H570" s="33"/>
      <c r="I570" s="33"/>
      <c r="J570" s="33"/>
    </row>
    <row r="571" spans="1:10" ht="15.75" hidden="1">
      <c r="A571" s="61"/>
      <c r="B571" s="1165"/>
      <c r="C571" s="1166"/>
      <c r="D571" s="1167"/>
      <c r="E571" s="57" t="s">
        <v>88</v>
      </c>
      <c r="F571" s="38"/>
      <c r="G571" s="33" t="e">
        <f t="shared" si="30"/>
        <v>#DIV/0!</v>
      </c>
      <c r="H571" s="33"/>
      <c r="I571" s="33"/>
      <c r="J571" s="33"/>
    </row>
    <row r="572" spans="1:10" ht="32.450000000000003" hidden="1" customHeight="1">
      <c r="A572" s="519">
        <v>7</v>
      </c>
      <c r="B572" s="1251" t="s">
        <v>616</v>
      </c>
      <c r="C572" s="1286"/>
      <c r="D572" s="1252"/>
      <c r="E572" s="520" t="s">
        <v>109</v>
      </c>
      <c r="F572" s="521" t="s">
        <v>109</v>
      </c>
      <c r="G572" s="522" t="s">
        <v>109</v>
      </c>
      <c r="H572" s="209">
        <f>SUM(H573:H582)</f>
        <v>0</v>
      </c>
      <c r="I572" s="209">
        <f>SUM(I573:I582)</f>
        <v>0</v>
      </c>
      <c r="J572" s="209">
        <f>SUM(J573:J582)</f>
        <v>0</v>
      </c>
    </row>
    <row r="573" spans="1:10" ht="15.75" hidden="1">
      <c r="A573" s="61"/>
      <c r="B573" s="1165"/>
      <c r="C573" s="1166"/>
      <c r="D573" s="1167"/>
      <c r="E573" s="57" t="s">
        <v>88</v>
      </c>
      <c r="F573" s="38"/>
      <c r="G573" s="33" t="e">
        <f t="shared" si="30"/>
        <v>#DIV/0!</v>
      </c>
      <c r="H573" s="33"/>
      <c r="I573" s="33"/>
      <c r="J573" s="33"/>
    </row>
    <row r="574" spans="1:10" s="618" customFormat="1" ht="15.75" hidden="1">
      <c r="A574" s="61"/>
      <c r="B574" s="1165"/>
      <c r="C574" s="1166"/>
      <c r="D574" s="1167"/>
      <c r="E574" s="621" t="s">
        <v>88</v>
      </c>
      <c r="F574" s="620"/>
      <c r="G574" s="619" t="e">
        <f t="shared" si="30"/>
        <v>#DIV/0!</v>
      </c>
      <c r="H574" s="619"/>
      <c r="I574" s="619"/>
      <c r="J574" s="619"/>
    </row>
    <row r="575" spans="1:10" ht="15.75" hidden="1">
      <c r="A575" s="61"/>
      <c r="B575" s="1165"/>
      <c r="C575" s="1166"/>
      <c r="D575" s="1167"/>
      <c r="E575" s="57" t="s">
        <v>88</v>
      </c>
      <c r="F575" s="38"/>
      <c r="G575" s="33" t="e">
        <f t="shared" si="30"/>
        <v>#DIV/0!</v>
      </c>
      <c r="H575" s="33"/>
      <c r="I575" s="33"/>
      <c r="J575" s="33"/>
    </row>
    <row r="576" spans="1:10" ht="15.75" hidden="1">
      <c r="A576" s="61"/>
      <c r="B576" s="1165"/>
      <c r="C576" s="1166"/>
      <c r="D576" s="1167"/>
      <c r="E576" s="57" t="s">
        <v>88</v>
      </c>
      <c r="F576" s="38"/>
      <c r="G576" s="33" t="e">
        <f t="shared" si="30"/>
        <v>#DIV/0!</v>
      </c>
      <c r="H576" s="33"/>
      <c r="I576" s="33"/>
      <c r="J576" s="33"/>
    </row>
    <row r="577" spans="1:10" ht="15.75" hidden="1">
      <c r="A577" s="61"/>
      <c r="B577" s="1165"/>
      <c r="C577" s="1166"/>
      <c r="D577" s="1167"/>
      <c r="E577" s="57" t="s">
        <v>88</v>
      </c>
      <c r="F577" s="38"/>
      <c r="G577" s="33" t="e">
        <f t="shared" si="30"/>
        <v>#DIV/0!</v>
      </c>
      <c r="H577" s="33"/>
      <c r="I577" s="33"/>
      <c r="J577" s="33"/>
    </row>
    <row r="578" spans="1:10" ht="15.75" hidden="1">
      <c r="A578" s="61"/>
      <c r="B578" s="1208"/>
      <c r="C578" s="1208"/>
      <c r="D578" s="1208"/>
      <c r="E578" s="57" t="s">
        <v>88</v>
      </c>
      <c r="F578" s="38"/>
      <c r="G578" s="33" t="e">
        <f t="shared" si="30"/>
        <v>#DIV/0!</v>
      </c>
      <c r="H578" s="33"/>
      <c r="I578" s="33"/>
      <c r="J578" s="33"/>
    </row>
    <row r="579" spans="1:10" s="618" customFormat="1" ht="15.75" hidden="1">
      <c r="A579" s="61"/>
      <c r="B579" s="1165"/>
      <c r="C579" s="1166"/>
      <c r="D579" s="1167"/>
      <c r="E579" s="621" t="s">
        <v>88</v>
      </c>
      <c r="F579" s="620"/>
      <c r="G579" s="619" t="e">
        <f t="shared" si="30"/>
        <v>#DIV/0!</v>
      </c>
      <c r="H579" s="619"/>
      <c r="I579" s="619"/>
      <c r="J579" s="619"/>
    </row>
    <row r="580" spans="1:10" s="618" customFormat="1" ht="15.75" hidden="1">
      <c r="A580" s="61"/>
      <c r="B580" s="1208"/>
      <c r="C580" s="1208"/>
      <c r="D580" s="1208"/>
      <c r="E580" s="621" t="s">
        <v>88</v>
      </c>
      <c r="F580" s="620"/>
      <c r="G580" s="619" t="e">
        <f t="shared" si="30"/>
        <v>#DIV/0!</v>
      </c>
      <c r="H580" s="619"/>
      <c r="I580" s="619"/>
      <c r="J580" s="619"/>
    </row>
    <row r="581" spans="1:10" ht="15.75" hidden="1">
      <c r="A581" s="61"/>
      <c r="B581" s="1165"/>
      <c r="C581" s="1166"/>
      <c r="D581" s="1167"/>
      <c r="E581" s="57" t="s">
        <v>88</v>
      </c>
      <c r="F581" s="38"/>
      <c r="G581" s="33" t="e">
        <f t="shared" si="30"/>
        <v>#DIV/0!</v>
      </c>
      <c r="H581" s="33"/>
      <c r="I581" s="33"/>
      <c r="J581" s="33"/>
    </row>
    <row r="582" spans="1:10" ht="15.75" hidden="1">
      <c r="A582" s="61"/>
      <c r="B582" s="1165"/>
      <c r="C582" s="1166"/>
      <c r="D582" s="1167"/>
      <c r="E582" s="359" t="str">
        <f>'[3]расшифровка 4'!E435</f>
        <v>шт.</v>
      </c>
      <c r="F582" s="38"/>
      <c r="G582" s="33" t="e">
        <f t="shared" si="30"/>
        <v>#DIV/0!</v>
      </c>
      <c r="H582" s="33"/>
      <c r="I582" s="33"/>
      <c r="J582" s="33"/>
    </row>
    <row r="583" spans="1:10" s="87" customFormat="1" ht="15.75">
      <c r="A583" s="1301" t="s">
        <v>360</v>
      </c>
      <c r="B583" s="1302"/>
      <c r="C583" s="1302"/>
      <c r="D583" s="1302"/>
      <c r="E583" s="1302"/>
      <c r="F583" s="1302"/>
      <c r="G583" s="1303"/>
      <c r="H583" s="93">
        <f>H544+H537+H529+H523+H555+H563+H572</f>
        <v>1174419</v>
      </c>
      <c r="I583" s="93">
        <f>I544+I537+I529+I523+I555+I563+I572</f>
        <v>1174419</v>
      </c>
      <c r="J583" s="93">
        <f>J544+J537+J529+J523+J555+J563+J572</f>
        <v>1174419</v>
      </c>
    </row>
    <row r="584" spans="1:10" s="87" customFormat="1" ht="15.75" hidden="1">
      <c r="A584" s="1301" t="s">
        <v>615</v>
      </c>
      <c r="B584" s="1302"/>
      <c r="C584" s="1302"/>
      <c r="D584" s="1303"/>
      <c r="E584" s="206" t="s">
        <v>109</v>
      </c>
      <c r="F584" s="206" t="s">
        <v>109</v>
      </c>
      <c r="G584" s="206" t="s">
        <v>109</v>
      </c>
      <c r="H584" s="206" t="s">
        <v>109</v>
      </c>
      <c r="I584" s="206" t="s">
        <v>109</v>
      </c>
      <c r="J584" s="206" t="s">
        <v>109</v>
      </c>
    </row>
    <row r="585" spans="1:10" s="524" customFormat="1" ht="31.9" hidden="1" customHeight="1">
      <c r="A585" s="499">
        <v>1</v>
      </c>
      <c r="B585" s="1251" t="s">
        <v>608</v>
      </c>
      <c r="C585" s="1286"/>
      <c r="D585" s="1252"/>
      <c r="E585" s="520" t="s">
        <v>109</v>
      </c>
      <c r="F585" s="521" t="s">
        <v>109</v>
      </c>
      <c r="G585" s="522" t="s">
        <v>109</v>
      </c>
      <c r="H585" s="209">
        <f>SUM(H586:H592)</f>
        <v>0</v>
      </c>
      <c r="I585" s="209">
        <f>SUM(I586:I592)</f>
        <v>0</v>
      </c>
      <c r="J585" s="209">
        <f>SUM(J586:J592)</f>
        <v>0</v>
      </c>
    </row>
    <row r="586" spans="1:10" ht="15.75" hidden="1">
      <c r="A586" s="61"/>
      <c r="B586" s="1165"/>
      <c r="C586" s="1166"/>
      <c r="D586" s="1167"/>
      <c r="E586" s="359" t="s">
        <v>88</v>
      </c>
      <c r="F586" s="38"/>
      <c r="G586" s="33" t="e">
        <f>H586/F586</f>
        <v>#DIV/0!</v>
      </c>
      <c r="H586" s="33"/>
      <c r="I586" s="33"/>
      <c r="J586" s="33"/>
    </row>
    <row r="587" spans="1:10" ht="15.75" hidden="1">
      <c r="A587" s="61"/>
      <c r="B587" s="1253"/>
      <c r="C587" s="1253"/>
      <c r="D587" s="1253"/>
      <c r="E587" s="57" t="s">
        <v>88</v>
      </c>
      <c r="F587" s="38"/>
      <c r="G587" s="33" t="e">
        <f>H587/F587</f>
        <v>#DIV/0!</v>
      </c>
      <c r="H587" s="33"/>
      <c r="I587" s="33"/>
      <c r="J587" s="33"/>
    </row>
    <row r="588" spans="1:10" ht="15.75" hidden="1">
      <c r="A588" s="61"/>
      <c r="B588" s="1165"/>
      <c r="C588" s="1166"/>
      <c r="D588" s="1167"/>
      <c r="E588" s="359" t="s">
        <v>88</v>
      </c>
      <c r="F588" s="38"/>
      <c r="G588" s="33" t="e">
        <f>H588/F588</f>
        <v>#DIV/0!</v>
      </c>
      <c r="H588" s="33"/>
      <c r="I588" s="33"/>
      <c r="J588" s="33"/>
    </row>
    <row r="589" spans="1:10" ht="15.75" hidden="1">
      <c r="A589" s="61"/>
      <c r="B589" s="1253"/>
      <c r="C589" s="1253"/>
      <c r="D589" s="1253"/>
      <c r="E589" s="57" t="s">
        <v>88</v>
      </c>
      <c r="F589" s="38"/>
      <c r="G589" s="33" t="e">
        <f>H589/F589</f>
        <v>#DIV/0!</v>
      </c>
      <c r="H589" s="33"/>
      <c r="I589" s="33"/>
      <c r="J589" s="33"/>
    </row>
    <row r="590" spans="1:10" ht="15.75" hidden="1">
      <c r="A590" s="61"/>
      <c r="B590" s="1253"/>
      <c r="C590" s="1253"/>
      <c r="D590" s="1253"/>
      <c r="E590" s="57" t="s">
        <v>88</v>
      </c>
      <c r="F590" s="38"/>
      <c r="G590" s="33" t="e">
        <f t="shared" ref="G590:G598" si="31">H590/F590</f>
        <v>#DIV/0!</v>
      </c>
      <c r="H590" s="33"/>
      <c r="I590" s="33"/>
      <c r="J590" s="33"/>
    </row>
    <row r="591" spans="1:10" ht="15.75" hidden="1">
      <c r="A591" s="61"/>
      <c r="B591" s="1208"/>
      <c r="C591" s="1208"/>
      <c r="D591" s="1208"/>
      <c r="E591" s="57" t="s">
        <v>88</v>
      </c>
      <c r="F591" s="38"/>
      <c r="G591" s="33" t="e">
        <f>H591/F591</f>
        <v>#DIV/0!</v>
      </c>
      <c r="H591" s="33"/>
      <c r="I591" s="33"/>
      <c r="J591" s="33"/>
    </row>
    <row r="592" spans="1:10" ht="15.75" hidden="1">
      <c r="A592" s="97"/>
      <c r="B592" s="1257"/>
      <c r="C592" s="1257"/>
      <c r="D592" s="1257"/>
      <c r="E592" s="57" t="s">
        <v>88</v>
      </c>
      <c r="F592" s="100"/>
      <c r="G592" s="65" t="e">
        <f t="shared" si="31"/>
        <v>#DIV/0!</v>
      </c>
      <c r="H592" s="65"/>
      <c r="I592" s="65"/>
      <c r="J592" s="65"/>
    </row>
    <row r="593" spans="1:10" s="524" customFormat="1" ht="31.15" hidden="1" customHeight="1">
      <c r="A593" s="499">
        <v>2</v>
      </c>
      <c r="B593" s="1251" t="s">
        <v>611</v>
      </c>
      <c r="C593" s="1286"/>
      <c r="D593" s="1252"/>
      <c r="E593" s="520" t="s">
        <v>109</v>
      </c>
      <c r="F593" s="521" t="s">
        <v>109</v>
      </c>
      <c r="G593" s="522" t="s">
        <v>109</v>
      </c>
      <c r="H593" s="209">
        <f>SUM(H594:H599)</f>
        <v>0</v>
      </c>
      <c r="I593" s="209">
        <f>SUM(I594:I599)</f>
        <v>0</v>
      </c>
      <c r="J593" s="209">
        <f>SUM(J594:J599)</f>
        <v>0</v>
      </c>
    </row>
    <row r="594" spans="1:10" ht="15.75" hidden="1">
      <c r="A594" s="97"/>
      <c r="B594" s="1257"/>
      <c r="C594" s="1257"/>
      <c r="D594" s="1257"/>
      <c r="E594" s="57" t="s">
        <v>88</v>
      </c>
      <c r="F594" s="100"/>
      <c r="G594" s="65" t="e">
        <f t="shared" si="31"/>
        <v>#DIV/0!</v>
      </c>
      <c r="H594" s="65"/>
      <c r="I594" s="65"/>
      <c r="J594" s="65"/>
    </row>
    <row r="595" spans="1:10" ht="15.75" hidden="1">
      <c r="A595" s="61"/>
      <c r="B595" s="1165"/>
      <c r="C595" s="1166"/>
      <c r="D595" s="1167"/>
      <c r="E595" s="359" t="s">
        <v>88</v>
      </c>
      <c r="F595" s="38"/>
      <c r="G595" s="33" t="e">
        <f>H595/F595</f>
        <v>#DIV/0!</v>
      </c>
      <c r="H595" s="33"/>
      <c r="I595" s="33"/>
      <c r="J595" s="33"/>
    </row>
    <row r="596" spans="1:10" ht="15.75" hidden="1">
      <c r="A596" s="61"/>
      <c r="B596" s="1253"/>
      <c r="C596" s="1253"/>
      <c r="D596" s="1253"/>
      <c r="E596" s="57" t="s">
        <v>88</v>
      </c>
      <c r="F596" s="38"/>
      <c r="G596" s="33" t="e">
        <f>H596/F596</f>
        <v>#DIV/0!</v>
      </c>
      <c r="H596" s="33"/>
      <c r="I596" s="33"/>
      <c r="J596" s="33"/>
    </row>
    <row r="597" spans="1:10" ht="15.75" hidden="1">
      <c r="A597" s="61"/>
      <c r="B597" s="1253"/>
      <c r="C597" s="1253"/>
      <c r="D597" s="1253"/>
      <c r="E597" s="57" t="s">
        <v>88</v>
      </c>
      <c r="F597" s="38"/>
      <c r="G597" s="33" t="e">
        <f>H597/F597</f>
        <v>#DIV/0!</v>
      </c>
      <c r="H597" s="33"/>
      <c r="I597" s="33"/>
      <c r="J597" s="33"/>
    </row>
    <row r="598" spans="1:10" ht="15.75" hidden="1">
      <c r="A598" s="61"/>
      <c r="B598" s="1208"/>
      <c r="C598" s="1208"/>
      <c r="D598" s="1208"/>
      <c r="E598" s="57" t="s">
        <v>88</v>
      </c>
      <c r="F598" s="38"/>
      <c r="G598" s="33" t="e">
        <f t="shared" si="31"/>
        <v>#DIV/0!</v>
      </c>
      <c r="H598" s="33"/>
      <c r="I598" s="33"/>
      <c r="J598" s="33"/>
    </row>
    <row r="599" spans="1:10" ht="15.75" hidden="1">
      <c r="A599" s="61"/>
      <c r="B599" s="1208"/>
      <c r="C599" s="1208"/>
      <c r="D599" s="1208"/>
      <c r="E599" s="57" t="s">
        <v>88</v>
      </c>
      <c r="F599" s="38"/>
      <c r="G599" s="33" t="e">
        <f t="shared" ref="G599:G604" si="32">H599/F599</f>
        <v>#DIV/0!</v>
      </c>
      <c r="H599" s="33"/>
      <c r="I599" s="33"/>
      <c r="J599" s="33"/>
    </row>
    <row r="600" spans="1:10" s="524" customFormat="1" ht="33" hidden="1" customHeight="1">
      <c r="A600" s="499">
        <v>3</v>
      </c>
      <c r="B600" s="1251" t="s">
        <v>609</v>
      </c>
      <c r="C600" s="1286"/>
      <c r="D600" s="1252"/>
      <c r="E600" s="520" t="s">
        <v>109</v>
      </c>
      <c r="F600" s="521" t="s">
        <v>109</v>
      </c>
      <c r="G600" s="522" t="s">
        <v>109</v>
      </c>
      <c r="H600" s="209">
        <f>SUM(H601:H604)</f>
        <v>0</v>
      </c>
      <c r="I600" s="209">
        <f>SUM(I601:I604)</f>
        <v>0</v>
      </c>
      <c r="J600" s="209">
        <f>SUM(J601:J604)</f>
        <v>0</v>
      </c>
    </row>
    <row r="601" spans="1:10" ht="15.75" hidden="1">
      <c r="A601" s="61"/>
      <c r="B601" s="1257"/>
      <c r="C601" s="1257"/>
      <c r="D601" s="1257"/>
      <c r="E601" s="57" t="s">
        <v>88</v>
      </c>
      <c r="F601" s="38"/>
      <c r="G601" s="33" t="e">
        <f t="shared" si="32"/>
        <v>#DIV/0!</v>
      </c>
      <c r="H601" s="33"/>
      <c r="I601" s="33"/>
      <c r="J601" s="33"/>
    </row>
    <row r="602" spans="1:10" ht="15.75" hidden="1">
      <c r="A602" s="61"/>
      <c r="B602" s="1257"/>
      <c r="C602" s="1257"/>
      <c r="D602" s="1257"/>
      <c r="E602" s="57" t="s">
        <v>88</v>
      </c>
      <c r="F602" s="38"/>
      <c r="G602" s="33" t="e">
        <f t="shared" si="32"/>
        <v>#DIV/0!</v>
      </c>
      <c r="H602" s="33"/>
      <c r="I602" s="33"/>
      <c r="J602" s="33"/>
    </row>
    <row r="603" spans="1:10" s="456" customFormat="1" ht="15.75" hidden="1">
      <c r="A603" s="61"/>
      <c r="B603" s="1257"/>
      <c r="C603" s="1257"/>
      <c r="D603" s="1257"/>
      <c r="E603" s="57" t="s">
        <v>88</v>
      </c>
      <c r="F603" s="38"/>
      <c r="G603" s="33" t="e">
        <f t="shared" si="32"/>
        <v>#DIV/0!</v>
      </c>
      <c r="H603" s="33"/>
      <c r="I603" s="33"/>
      <c r="J603" s="33"/>
    </row>
    <row r="604" spans="1:10" s="456" customFormat="1" ht="15.75" hidden="1">
      <c r="A604" s="61"/>
      <c r="B604" s="1257"/>
      <c r="C604" s="1257"/>
      <c r="D604" s="1257"/>
      <c r="E604" s="57" t="s">
        <v>88</v>
      </c>
      <c r="F604" s="38"/>
      <c r="G604" s="33" t="e">
        <f t="shared" si="32"/>
        <v>#DIV/0!</v>
      </c>
      <c r="H604" s="33"/>
      <c r="I604" s="33"/>
      <c r="J604" s="33"/>
    </row>
    <row r="605" spans="1:10" s="524" customFormat="1" ht="15.75" hidden="1">
      <c r="A605" s="499">
        <v>4</v>
      </c>
      <c r="B605" s="1297" t="s">
        <v>593</v>
      </c>
      <c r="C605" s="1297"/>
      <c r="D605" s="1297"/>
      <c r="E605" s="520" t="s">
        <v>109</v>
      </c>
      <c r="F605" s="521" t="s">
        <v>109</v>
      </c>
      <c r="G605" s="522" t="s">
        <v>109</v>
      </c>
      <c r="H605" s="209">
        <f>SUM(H606:H618)</f>
        <v>0</v>
      </c>
      <c r="I605" s="209">
        <f>SUM(I606:I618)</f>
        <v>0</v>
      </c>
      <c r="J605" s="209">
        <f>SUM(J606:J618)</f>
        <v>0</v>
      </c>
    </row>
    <row r="606" spans="1:10" s="456" customFormat="1" ht="15.75" hidden="1">
      <c r="A606" s="61"/>
      <c r="B606" s="1165"/>
      <c r="C606" s="1166"/>
      <c r="D606" s="1167"/>
      <c r="E606" s="621" t="s">
        <v>88</v>
      </c>
      <c r="F606" s="66"/>
      <c r="G606" s="33" t="e">
        <f t="shared" ref="G606:G632" si="33">H606/F606</f>
        <v>#DIV/0!</v>
      </c>
      <c r="H606" s="619"/>
      <c r="I606" s="619"/>
      <c r="J606" s="619"/>
    </row>
    <row r="607" spans="1:10" s="456" customFormat="1" ht="15.75" hidden="1">
      <c r="A607" s="61"/>
      <c r="B607" s="1294"/>
      <c r="C607" s="1295"/>
      <c r="D607" s="1296"/>
      <c r="E607" s="621" t="s">
        <v>88</v>
      </c>
      <c r="F607" s="100"/>
      <c r="G607" s="65" t="e">
        <f t="shared" si="33"/>
        <v>#DIV/0!</v>
      </c>
      <c r="H607" s="65"/>
      <c r="I607" s="619"/>
      <c r="J607" s="619"/>
    </row>
    <row r="608" spans="1:10" s="456" customFormat="1" ht="15.75" hidden="1">
      <c r="A608" s="61"/>
      <c r="B608" s="1298"/>
      <c r="C608" s="1299"/>
      <c r="D608" s="1300"/>
      <c r="E608" s="621" t="s">
        <v>88</v>
      </c>
      <c r="F608" s="100"/>
      <c r="G608" s="65" t="e">
        <f t="shared" si="33"/>
        <v>#DIV/0!</v>
      </c>
      <c r="H608" s="65"/>
      <c r="I608" s="619"/>
      <c r="J608" s="619"/>
    </row>
    <row r="609" spans="1:10" s="456" customFormat="1" ht="15.75" hidden="1">
      <c r="A609" s="61"/>
      <c r="B609" s="1257"/>
      <c r="C609" s="1257"/>
      <c r="D609" s="1257"/>
      <c r="E609" s="621" t="s">
        <v>88</v>
      </c>
      <c r="F609" s="100"/>
      <c r="G609" s="65" t="e">
        <f t="shared" si="33"/>
        <v>#DIV/0!</v>
      </c>
      <c r="H609" s="65"/>
      <c r="I609" s="619"/>
      <c r="J609" s="619"/>
    </row>
    <row r="610" spans="1:10" s="456" customFormat="1" ht="15.75" hidden="1">
      <c r="A610" s="61"/>
      <c r="B610" s="1208"/>
      <c r="C610" s="1208"/>
      <c r="D610" s="1208"/>
      <c r="E610" s="621" t="s">
        <v>88</v>
      </c>
      <c r="F610" s="620"/>
      <c r="G610" s="33" t="e">
        <f t="shared" si="33"/>
        <v>#DIV/0!</v>
      </c>
      <c r="H610" s="619"/>
      <c r="I610" s="619"/>
      <c r="J610" s="619"/>
    </row>
    <row r="611" spans="1:10" s="456" customFormat="1" ht="15.75" hidden="1">
      <c r="A611" s="61"/>
      <c r="B611" s="1208"/>
      <c r="C611" s="1208"/>
      <c r="D611" s="1208"/>
      <c r="E611" s="621" t="s">
        <v>88</v>
      </c>
      <c r="F611" s="620"/>
      <c r="G611" s="33" t="e">
        <f t="shared" si="33"/>
        <v>#DIV/0!</v>
      </c>
      <c r="H611" s="619"/>
      <c r="I611" s="619"/>
      <c r="J611" s="619"/>
    </row>
    <row r="612" spans="1:10" s="456" customFormat="1" ht="15.75" hidden="1">
      <c r="A612" s="61"/>
      <c r="B612" s="1257"/>
      <c r="C612" s="1257"/>
      <c r="D612" s="1257"/>
      <c r="E612" s="621" t="s">
        <v>88</v>
      </c>
      <c r="F612" s="620"/>
      <c r="G612" s="33" t="e">
        <f t="shared" si="33"/>
        <v>#DIV/0!</v>
      </c>
      <c r="H612" s="619"/>
      <c r="I612" s="619"/>
      <c r="J612" s="619"/>
    </row>
    <row r="613" spans="1:10" s="456" customFormat="1" ht="15.75" hidden="1">
      <c r="A613" s="61"/>
      <c r="B613" s="1259"/>
      <c r="C613" s="1259"/>
      <c r="D613" s="1259"/>
      <c r="E613" s="621" t="s">
        <v>88</v>
      </c>
      <c r="F613" s="620"/>
      <c r="G613" s="33" t="e">
        <f t="shared" si="33"/>
        <v>#DIV/0!</v>
      </c>
      <c r="H613" s="619"/>
      <c r="I613" s="619"/>
      <c r="J613" s="619"/>
    </row>
    <row r="614" spans="1:10" s="456" customFormat="1" ht="15.75" hidden="1">
      <c r="A614" s="61"/>
      <c r="B614" s="1259"/>
      <c r="C614" s="1259"/>
      <c r="D614" s="1259"/>
      <c r="E614" s="621" t="s">
        <v>88</v>
      </c>
      <c r="F614" s="620"/>
      <c r="G614" s="33" t="e">
        <f t="shared" si="33"/>
        <v>#DIV/0!</v>
      </c>
      <c r="H614" s="619"/>
      <c r="I614" s="619"/>
      <c r="J614" s="619"/>
    </row>
    <row r="615" spans="1:10" s="456" customFormat="1" ht="15.75" hidden="1">
      <c r="A615" s="61"/>
      <c r="B615" s="1259"/>
      <c r="C615" s="1259"/>
      <c r="D615" s="1259"/>
      <c r="E615" s="621" t="s">
        <v>88</v>
      </c>
      <c r="F615" s="620"/>
      <c r="G615" s="33" t="e">
        <f t="shared" si="33"/>
        <v>#DIV/0!</v>
      </c>
      <c r="H615" s="619"/>
      <c r="I615" s="619"/>
      <c r="J615" s="619"/>
    </row>
    <row r="616" spans="1:10" s="456" customFormat="1" ht="15.75" hidden="1">
      <c r="A616" s="61"/>
      <c r="B616" s="1257"/>
      <c r="C616" s="1257"/>
      <c r="D616" s="1257"/>
      <c r="E616" s="621" t="s">
        <v>88</v>
      </c>
      <c r="F616" s="620"/>
      <c r="G616" s="33" t="e">
        <f t="shared" si="33"/>
        <v>#DIV/0!</v>
      </c>
      <c r="H616" s="619"/>
      <c r="I616" s="619"/>
      <c r="J616" s="619"/>
    </row>
    <row r="617" spans="1:10" s="456" customFormat="1" ht="15.75" hidden="1">
      <c r="A617" s="61"/>
      <c r="B617" s="1257"/>
      <c r="C617" s="1257"/>
      <c r="D617" s="1257"/>
      <c r="E617" s="621" t="s">
        <v>88</v>
      </c>
      <c r="F617" s="620"/>
      <c r="G617" s="33" t="e">
        <f t="shared" si="33"/>
        <v>#DIV/0!</v>
      </c>
      <c r="H617" s="619"/>
      <c r="I617" s="619"/>
      <c r="J617" s="619"/>
    </row>
    <row r="618" spans="1:10" s="456" customFormat="1" ht="15.75" hidden="1">
      <c r="A618" s="61"/>
      <c r="B618" s="1257"/>
      <c r="C618" s="1257"/>
      <c r="D618" s="1257"/>
      <c r="E618" s="621" t="s">
        <v>88</v>
      </c>
      <c r="F618" s="620"/>
      <c r="G618" s="33" t="e">
        <f t="shared" si="33"/>
        <v>#DIV/0!</v>
      </c>
      <c r="H618" s="619"/>
      <c r="I618" s="619"/>
      <c r="J618" s="619"/>
    </row>
    <row r="619" spans="1:10" ht="33" hidden="1" customHeight="1">
      <c r="A619" s="519">
        <v>5</v>
      </c>
      <c r="B619" s="1251" t="s">
        <v>610</v>
      </c>
      <c r="C619" s="1286"/>
      <c r="D619" s="1252"/>
      <c r="E619" s="520" t="s">
        <v>109</v>
      </c>
      <c r="F619" s="521" t="s">
        <v>109</v>
      </c>
      <c r="G619" s="522" t="s">
        <v>109</v>
      </c>
      <c r="H619" s="209">
        <f>SUM(H620:H624)</f>
        <v>0</v>
      </c>
      <c r="I619" s="209">
        <f>SUM(I620:I624)</f>
        <v>0</v>
      </c>
      <c r="J619" s="209">
        <f>SUM(J620:J624)</f>
        <v>0</v>
      </c>
    </row>
    <row r="620" spans="1:10" s="456" customFormat="1" ht="15.75" hidden="1">
      <c r="A620" s="61"/>
      <c r="B620" s="1257"/>
      <c r="C620" s="1257"/>
      <c r="D620" s="1257"/>
      <c r="E620" s="621" t="s">
        <v>88</v>
      </c>
      <c r="F620" s="620"/>
      <c r="G620" s="33" t="e">
        <f t="shared" si="33"/>
        <v>#DIV/0!</v>
      </c>
      <c r="H620" s="619"/>
      <c r="I620" s="619"/>
      <c r="J620" s="619"/>
    </row>
    <row r="621" spans="1:10" ht="15.75" hidden="1">
      <c r="A621" s="61"/>
      <c r="B621" s="1165"/>
      <c r="C621" s="1166"/>
      <c r="D621" s="1167"/>
      <c r="E621" s="621" t="s">
        <v>88</v>
      </c>
      <c r="F621" s="620"/>
      <c r="G621" s="33" t="e">
        <f t="shared" si="33"/>
        <v>#DIV/0!</v>
      </c>
      <c r="H621" s="619"/>
      <c r="I621" s="619"/>
      <c r="J621" s="619"/>
    </row>
    <row r="622" spans="1:10" ht="15.75" hidden="1">
      <c r="A622" s="61"/>
      <c r="B622" s="1165"/>
      <c r="C622" s="1166"/>
      <c r="D622" s="1167"/>
      <c r="E622" s="621" t="s">
        <v>88</v>
      </c>
      <c r="F622" s="620"/>
      <c r="G622" s="33" t="e">
        <f t="shared" si="33"/>
        <v>#DIV/0!</v>
      </c>
      <c r="H622" s="619"/>
      <c r="I622" s="619"/>
      <c r="J622" s="619"/>
    </row>
    <row r="623" spans="1:10" s="456" customFormat="1" ht="15.75" hidden="1">
      <c r="A623" s="61"/>
      <c r="B623" s="1257"/>
      <c r="C623" s="1257"/>
      <c r="D623" s="1257"/>
      <c r="E623" s="621" t="s">
        <v>88</v>
      </c>
      <c r="F623" s="620"/>
      <c r="G623" s="33" t="e">
        <f t="shared" si="33"/>
        <v>#DIV/0!</v>
      </c>
      <c r="H623" s="619"/>
      <c r="I623" s="619"/>
      <c r="J623" s="619"/>
    </row>
    <row r="624" spans="1:10" s="456" customFormat="1" ht="15.75" hidden="1">
      <c r="A624" s="61"/>
      <c r="B624" s="1257"/>
      <c r="C624" s="1257"/>
      <c r="D624" s="1257"/>
      <c r="E624" s="621" t="s">
        <v>88</v>
      </c>
      <c r="F624" s="620"/>
      <c r="G624" s="33" t="e">
        <f>H624/F624</f>
        <v>#DIV/0!</v>
      </c>
      <c r="H624" s="619"/>
      <c r="I624" s="619"/>
      <c r="J624" s="619"/>
    </row>
    <row r="625" spans="1:10" ht="15.75" hidden="1">
      <c r="A625" s="519">
        <v>6</v>
      </c>
      <c r="B625" s="1251" t="s">
        <v>616</v>
      </c>
      <c r="C625" s="1286"/>
      <c r="D625" s="1252"/>
      <c r="E625" s="520" t="s">
        <v>109</v>
      </c>
      <c r="F625" s="521" t="s">
        <v>109</v>
      </c>
      <c r="G625" s="522" t="s">
        <v>109</v>
      </c>
      <c r="H625" s="209">
        <f>SUM(H626:H632)</f>
        <v>0</v>
      </c>
      <c r="I625" s="209">
        <f>SUM(I626:I632)</f>
        <v>0</v>
      </c>
      <c r="J625" s="209">
        <f>SUM(J626:J632)</f>
        <v>0</v>
      </c>
    </row>
    <row r="626" spans="1:10" ht="15.75" hidden="1">
      <c r="A626" s="61"/>
      <c r="B626" s="1165"/>
      <c r="C626" s="1166"/>
      <c r="D626" s="1167"/>
      <c r="E626" s="621" t="s">
        <v>88</v>
      </c>
      <c r="F626" s="620"/>
      <c r="G626" s="33" t="e">
        <f>H626/F626</f>
        <v>#DIV/0!</v>
      </c>
      <c r="H626" s="619"/>
      <c r="I626" s="619"/>
      <c r="J626" s="619"/>
    </row>
    <row r="627" spans="1:10" ht="15.75" hidden="1">
      <c r="A627" s="61"/>
      <c r="B627" s="1165"/>
      <c r="C627" s="1166"/>
      <c r="D627" s="1167"/>
      <c r="E627" s="621" t="s">
        <v>88</v>
      </c>
      <c r="F627" s="620"/>
      <c r="G627" s="33" t="e">
        <f>H627/F627</f>
        <v>#DIV/0!</v>
      </c>
      <c r="H627" s="619"/>
      <c r="I627" s="619"/>
      <c r="J627" s="619"/>
    </row>
    <row r="628" spans="1:10" ht="15.75" hidden="1">
      <c r="A628" s="61"/>
      <c r="B628" s="1165"/>
      <c r="C628" s="1166"/>
      <c r="D628" s="1167"/>
      <c r="E628" s="621" t="s">
        <v>88</v>
      </c>
      <c r="F628" s="620"/>
      <c r="G628" s="33" t="e">
        <f>H628/F628</f>
        <v>#DIV/0!</v>
      </c>
      <c r="H628" s="619"/>
      <c r="I628" s="619"/>
      <c r="J628" s="619"/>
    </row>
    <row r="629" spans="1:10" ht="15.75" hidden="1">
      <c r="A629" s="61"/>
      <c r="B629" s="1165"/>
      <c r="C629" s="1166"/>
      <c r="D629" s="1167"/>
      <c r="E629" s="621" t="s">
        <v>88</v>
      </c>
      <c r="F629" s="620"/>
      <c r="G629" s="33" t="e">
        <f>H629/F629</f>
        <v>#DIV/0!</v>
      </c>
      <c r="H629" s="619"/>
      <c r="I629" s="619"/>
      <c r="J629" s="619"/>
    </row>
    <row r="630" spans="1:10" s="456" customFormat="1" ht="15.75" hidden="1">
      <c r="A630" s="61"/>
      <c r="B630" s="1257"/>
      <c r="C630" s="1257"/>
      <c r="D630" s="1257"/>
      <c r="E630" s="621" t="s">
        <v>88</v>
      </c>
      <c r="F630" s="620"/>
      <c r="G630" s="33" t="e">
        <f>H630/F630</f>
        <v>#DIV/0!</v>
      </c>
      <c r="H630" s="619"/>
      <c r="I630" s="619"/>
      <c r="J630" s="619"/>
    </row>
    <row r="631" spans="1:10" s="456" customFormat="1" ht="15.75" hidden="1">
      <c r="A631" s="61"/>
      <c r="B631" s="1257"/>
      <c r="C631" s="1257"/>
      <c r="D631" s="1257"/>
      <c r="E631" s="621" t="s">
        <v>88</v>
      </c>
      <c r="F631" s="620"/>
      <c r="G631" s="33" t="e">
        <f t="shared" si="33"/>
        <v>#DIV/0!</v>
      </c>
      <c r="H631" s="619"/>
      <c r="I631" s="619"/>
      <c r="J631" s="619"/>
    </row>
    <row r="632" spans="1:10" s="456" customFormat="1" ht="15.75" hidden="1">
      <c r="A632" s="61"/>
      <c r="B632" s="1208"/>
      <c r="C632" s="1208"/>
      <c r="D632" s="1208"/>
      <c r="E632" s="621" t="s">
        <v>88</v>
      </c>
      <c r="F632" s="620"/>
      <c r="G632" s="33" t="e">
        <f t="shared" si="33"/>
        <v>#DIV/0!</v>
      </c>
      <c r="H632" s="619"/>
      <c r="I632" s="619"/>
      <c r="J632" s="619"/>
    </row>
    <row r="633" spans="1:10" s="87" customFormat="1" ht="15.75" hidden="1">
      <c r="A633" s="1301" t="s">
        <v>361</v>
      </c>
      <c r="B633" s="1302"/>
      <c r="C633" s="1302"/>
      <c r="D633" s="1302"/>
      <c r="E633" s="1302"/>
      <c r="F633" s="1302"/>
      <c r="G633" s="1303"/>
      <c r="H633" s="93">
        <f>H619+H605+H600+H593+H585+H625</f>
        <v>0</v>
      </c>
      <c r="I633" s="93">
        <f>I619+I605+I600+I593+I585+I625</f>
        <v>0</v>
      </c>
      <c r="J633" s="93">
        <f>J619+J605+J600+J593+J585+J625</f>
        <v>0</v>
      </c>
    </row>
    <row r="634" spans="1:10" s="87" customFormat="1" ht="15.75">
      <c r="A634" s="1205" t="s">
        <v>63</v>
      </c>
      <c r="B634" s="1206"/>
      <c r="C634" s="1206"/>
      <c r="D634" s="1206"/>
      <c r="E634" s="1206"/>
      <c r="F634" s="1206"/>
      <c r="G634" s="1207"/>
      <c r="H634" s="67">
        <f>H633+H583+H521+H499</f>
        <v>1174419</v>
      </c>
      <c r="I634" s="67">
        <f>I633+I583+I521+I499</f>
        <v>1174419</v>
      </c>
      <c r="J634" s="67">
        <f>J633+J583+J521+J499</f>
        <v>1174419</v>
      </c>
    </row>
    <row r="635" spans="1:10" s="87" customFormat="1"/>
    <row r="636" spans="1:10" s="87" customFormat="1" ht="15.75">
      <c r="B636" s="1233" t="s">
        <v>854</v>
      </c>
      <c r="C636" s="1233"/>
      <c r="D636" s="1233"/>
      <c r="E636" s="1233"/>
      <c r="F636" s="1233"/>
      <c r="G636" s="1233"/>
      <c r="H636" s="1233"/>
      <c r="I636" s="1233"/>
      <c r="J636" s="1233"/>
    </row>
    <row r="637" spans="1:10" s="87" customFormat="1" ht="15.75">
      <c r="A637" s="1256" t="s">
        <v>97</v>
      </c>
      <c r="B637" s="1356" t="s">
        <v>0</v>
      </c>
      <c r="C637" s="1258" t="s">
        <v>70</v>
      </c>
      <c r="D637" s="1258"/>
      <c r="E637" s="1256" t="s">
        <v>75</v>
      </c>
      <c r="F637" s="1317" t="s">
        <v>34</v>
      </c>
      <c r="G637" s="1314" t="s">
        <v>103</v>
      </c>
      <c r="H637" s="1258" t="s">
        <v>95</v>
      </c>
      <c r="I637" s="1258"/>
      <c r="J637" s="1258"/>
    </row>
    <row r="638" spans="1:10" s="87" customFormat="1" ht="15.75">
      <c r="A638" s="1256"/>
      <c r="B638" s="1356"/>
      <c r="C638" s="1258"/>
      <c r="D638" s="1258"/>
      <c r="E638" s="1256"/>
      <c r="F638" s="1317"/>
      <c r="G638" s="1314"/>
      <c r="H638" s="85">
        <f>H14</f>
        <v>2024</v>
      </c>
      <c r="I638" s="85">
        <f>I14</f>
        <v>2025</v>
      </c>
      <c r="J638" s="85">
        <f>J14</f>
        <v>2026</v>
      </c>
    </row>
    <row r="639" spans="1:10" s="87" customFormat="1">
      <c r="A639" s="275">
        <v>1</v>
      </c>
      <c r="B639" s="506">
        <v>2</v>
      </c>
      <c r="C639" s="1315">
        <v>3</v>
      </c>
      <c r="D639" s="1316"/>
      <c r="E639" s="276">
        <v>4</v>
      </c>
      <c r="F639" s="276">
        <v>5</v>
      </c>
      <c r="G639" s="276">
        <v>6</v>
      </c>
      <c r="H639" s="277">
        <v>7</v>
      </c>
      <c r="I639" s="277">
        <v>8</v>
      </c>
      <c r="J639" s="277">
        <v>9</v>
      </c>
    </row>
    <row r="640" spans="1:10" s="87" customFormat="1" ht="31.15" customHeight="1">
      <c r="A640" s="1307" t="s">
        <v>617</v>
      </c>
      <c r="B640" s="1308"/>
      <c r="C640" s="1308"/>
      <c r="D640" s="1309"/>
      <c r="E640" s="206" t="s">
        <v>109</v>
      </c>
      <c r="F640" s="206" t="s">
        <v>109</v>
      </c>
      <c r="G640" s="206" t="s">
        <v>109</v>
      </c>
      <c r="H640" s="206" t="s">
        <v>109</v>
      </c>
      <c r="I640" s="206" t="s">
        <v>109</v>
      </c>
      <c r="J640" s="206" t="s">
        <v>109</v>
      </c>
    </row>
    <row r="641" spans="1:10" s="278" customFormat="1" ht="15.75" hidden="1">
      <c r="A641" s="1245">
        <v>1</v>
      </c>
      <c r="B641" s="1248">
        <v>341</v>
      </c>
      <c r="C641" s="1251" t="s">
        <v>138</v>
      </c>
      <c r="D641" s="1252"/>
      <c r="E641" s="206" t="s">
        <v>109</v>
      </c>
      <c r="F641" s="207" t="s">
        <v>109</v>
      </c>
      <c r="G641" s="464" t="s">
        <v>109</v>
      </c>
      <c r="H641" s="464" t="s">
        <v>109</v>
      </c>
      <c r="I641" s="464" t="s">
        <v>109</v>
      </c>
      <c r="J641" s="464" t="s">
        <v>109</v>
      </c>
    </row>
    <row r="642" spans="1:10" ht="15.75" hidden="1">
      <c r="A642" s="1246"/>
      <c r="B642" s="1249"/>
      <c r="C642" s="1254" t="s">
        <v>138</v>
      </c>
      <c r="D642" s="1255"/>
      <c r="E642" s="57" t="s">
        <v>86</v>
      </c>
      <c r="F642" s="58"/>
      <c r="G642" s="33" t="e">
        <f>H642/F642</f>
        <v>#DIV/0!</v>
      </c>
      <c r="H642" s="65"/>
      <c r="I642" s="65"/>
      <c r="J642" s="65"/>
    </row>
    <row r="643" spans="1:10" ht="15.75" hidden="1">
      <c r="A643" s="1246"/>
      <c r="B643" s="1249"/>
      <c r="C643" s="1254"/>
      <c r="D643" s="1255"/>
      <c r="E643" s="57"/>
      <c r="F643" s="62"/>
      <c r="G643" s="33" t="e">
        <f>H643/F643</f>
        <v>#DIV/0!</v>
      </c>
      <c r="H643" s="33"/>
      <c r="I643" s="33"/>
      <c r="J643" s="33"/>
    </row>
    <row r="644" spans="1:10" ht="15.75" hidden="1">
      <c r="A644" s="1246"/>
      <c r="B644" s="1249"/>
      <c r="C644" s="1254"/>
      <c r="D644" s="1255"/>
      <c r="E644" s="57"/>
      <c r="F644" s="62"/>
      <c r="G644" s="33" t="e">
        <f>H644/F644</f>
        <v>#DIV/0!</v>
      </c>
      <c r="H644" s="33"/>
      <c r="I644" s="33"/>
      <c r="J644" s="33"/>
    </row>
    <row r="645" spans="1:10" ht="15.75" hidden="1">
      <c r="A645" s="1246"/>
      <c r="B645" s="1250"/>
      <c r="C645" s="1254"/>
      <c r="D645" s="1255"/>
      <c r="E645" s="57"/>
      <c r="F645" s="62"/>
      <c r="G645" s="33" t="e">
        <f>H645/F645</f>
        <v>#DIV/0!</v>
      </c>
      <c r="H645" s="33"/>
      <c r="I645" s="33"/>
      <c r="J645" s="33"/>
    </row>
    <row r="646" spans="1:10" s="87" customFormat="1" ht="15.75" hidden="1">
      <c r="A646" s="1247"/>
      <c r="B646" s="1242" t="s">
        <v>579</v>
      </c>
      <c r="C646" s="1243"/>
      <c r="D646" s="1243"/>
      <c r="E646" s="1243"/>
      <c r="F646" s="1243"/>
      <c r="G646" s="1244"/>
      <c r="H646" s="176">
        <f>SUM(H642:H645)</f>
        <v>0</v>
      </c>
      <c r="I646" s="176">
        <f>SUM(I642:I645)</f>
        <v>0</v>
      </c>
      <c r="J646" s="176">
        <f>SUM(J642:J645)</f>
        <v>0</v>
      </c>
    </row>
    <row r="647" spans="1:10" s="278" customFormat="1" ht="15.75" hidden="1">
      <c r="A647" s="1245">
        <v>2</v>
      </c>
      <c r="B647" s="1248">
        <v>342</v>
      </c>
      <c r="C647" s="1251" t="s">
        <v>578</v>
      </c>
      <c r="D647" s="1252"/>
      <c r="E647" s="206" t="s">
        <v>109</v>
      </c>
      <c r="F647" s="207" t="s">
        <v>109</v>
      </c>
      <c r="G647" s="464" t="s">
        <v>109</v>
      </c>
      <c r="H647" s="464" t="s">
        <v>109</v>
      </c>
      <c r="I647" s="464" t="s">
        <v>109</v>
      </c>
      <c r="J647" s="464" t="s">
        <v>109</v>
      </c>
    </row>
    <row r="648" spans="1:10" ht="15.75" hidden="1">
      <c r="A648" s="1246"/>
      <c r="B648" s="1249"/>
      <c r="C648" s="1175"/>
      <c r="D648" s="1176"/>
      <c r="E648" s="621"/>
      <c r="F648" s="620"/>
      <c r="G648" s="33" t="e">
        <f>H648/F648</f>
        <v>#DIV/0!</v>
      </c>
      <c r="H648" s="65"/>
      <c r="I648" s="65"/>
      <c r="J648" s="65"/>
    </row>
    <row r="649" spans="1:10" ht="15.75" hidden="1">
      <c r="A649" s="1246"/>
      <c r="B649" s="1249"/>
      <c r="C649" s="1254"/>
      <c r="D649" s="1255"/>
      <c r="E649" s="57"/>
      <c r="F649" s="62"/>
      <c r="G649" s="33" t="e">
        <f>H649/F649</f>
        <v>#DIV/0!</v>
      </c>
      <c r="H649" s="33"/>
      <c r="I649" s="33"/>
      <c r="J649" s="33"/>
    </row>
    <row r="650" spans="1:10" ht="15.75" hidden="1">
      <c r="A650" s="1246"/>
      <c r="B650" s="1249"/>
      <c r="C650" s="1254"/>
      <c r="D650" s="1255"/>
      <c r="E650" s="57"/>
      <c r="F650" s="62"/>
      <c r="G650" s="33" t="e">
        <f>H650/F650</f>
        <v>#DIV/0!</v>
      </c>
      <c r="H650" s="33"/>
      <c r="I650" s="33"/>
      <c r="J650" s="33"/>
    </row>
    <row r="651" spans="1:10" ht="15.75" hidden="1">
      <c r="A651" s="1246"/>
      <c r="B651" s="1250"/>
      <c r="C651" s="1254"/>
      <c r="D651" s="1255"/>
      <c r="E651" s="57"/>
      <c r="F651" s="62"/>
      <c r="G651" s="33" t="e">
        <f>H651/F651</f>
        <v>#DIV/0!</v>
      </c>
      <c r="H651" s="33"/>
      <c r="I651" s="33"/>
      <c r="J651" s="33"/>
    </row>
    <row r="652" spans="1:10" s="87" customFormat="1" ht="15.75" hidden="1">
      <c r="A652" s="1247"/>
      <c r="B652" s="1242" t="s">
        <v>580</v>
      </c>
      <c r="C652" s="1243"/>
      <c r="D652" s="1243"/>
      <c r="E652" s="1243"/>
      <c r="F652" s="1243"/>
      <c r="G652" s="1244"/>
      <c r="H652" s="176">
        <f>SUM(H648:H651)</f>
        <v>0</v>
      </c>
      <c r="I652" s="176">
        <f>SUM(I648:I651)</f>
        <v>0</v>
      </c>
      <c r="J652" s="176">
        <f>SUM(J648:J651)</f>
        <v>0</v>
      </c>
    </row>
    <row r="653" spans="1:10" s="278" customFormat="1" ht="15.75">
      <c r="A653" s="1245">
        <v>3</v>
      </c>
      <c r="B653" s="1248">
        <v>343</v>
      </c>
      <c r="C653" s="1251" t="s">
        <v>417</v>
      </c>
      <c r="D653" s="1252"/>
      <c r="E653" s="206" t="s">
        <v>109</v>
      </c>
      <c r="F653" s="207" t="s">
        <v>109</v>
      </c>
      <c r="G653" s="464" t="s">
        <v>109</v>
      </c>
      <c r="H653" s="464" t="s">
        <v>109</v>
      </c>
      <c r="I653" s="464" t="s">
        <v>109</v>
      </c>
      <c r="J653" s="464" t="s">
        <v>109</v>
      </c>
    </row>
    <row r="654" spans="1:10" ht="15.75">
      <c r="A654" s="1246"/>
      <c r="B654" s="1249"/>
      <c r="C654" s="1254" t="s">
        <v>572</v>
      </c>
      <c r="D654" s="1255"/>
      <c r="E654" s="621" t="s">
        <v>159</v>
      </c>
      <c r="F654" s="620">
        <v>12806</v>
      </c>
      <c r="G654" s="619">
        <f t="shared" ref="G654:G656" si="34">H654/F654</f>
        <v>46.759253474933622</v>
      </c>
      <c r="H654" s="619">
        <v>598799</v>
      </c>
      <c r="I654" s="619">
        <v>598799</v>
      </c>
      <c r="J654" s="619">
        <v>598799</v>
      </c>
    </row>
    <row r="655" spans="1:10" ht="15.75">
      <c r="A655" s="1246"/>
      <c r="B655" s="1249"/>
      <c r="C655" s="1254" t="s">
        <v>872</v>
      </c>
      <c r="D655" s="1255"/>
      <c r="E655" s="621" t="s">
        <v>159</v>
      </c>
      <c r="F655" s="620">
        <v>30</v>
      </c>
      <c r="G655" s="619">
        <f t="shared" si="34"/>
        <v>613.33333333333337</v>
      </c>
      <c r="H655" s="619">
        <v>18400</v>
      </c>
      <c r="I655" s="619">
        <v>18400</v>
      </c>
      <c r="J655" s="619">
        <v>18400</v>
      </c>
    </row>
    <row r="656" spans="1:10" ht="15.75">
      <c r="A656" s="1246"/>
      <c r="B656" s="1250"/>
      <c r="C656" s="1254" t="s">
        <v>873</v>
      </c>
      <c r="D656" s="1255"/>
      <c r="E656" s="621" t="s">
        <v>159</v>
      </c>
      <c r="F656" s="620">
        <v>30</v>
      </c>
      <c r="G656" s="619">
        <f t="shared" si="34"/>
        <v>294</v>
      </c>
      <c r="H656" s="619">
        <v>8820</v>
      </c>
      <c r="I656" s="619">
        <v>8820</v>
      </c>
      <c r="J656" s="619">
        <v>8820</v>
      </c>
    </row>
    <row r="657" spans="1:15" s="87" customFormat="1" ht="15.75">
      <c r="A657" s="1247"/>
      <c r="B657" s="1242" t="s">
        <v>581</v>
      </c>
      <c r="C657" s="1243"/>
      <c r="D657" s="1243"/>
      <c r="E657" s="1243"/>
      <c r="F657" s="1243"/>
      <c r="G657" s="1244"/>
      <c r="H657" s="176">
        <f>SUM(H654:H656)</f>
        <v>626019</v>
      </c>
      <c r="I657" s="176">
        <f>SUM(I654:I656)</f>
        <v>626019</v>
      </c>
      <c r="J657" s="176">
        <f>SUM(J654:J656)</f>
        <v>626019</v>
      </c>
    </row>
    <row r="658" spans="1:15" s="278" customFormat="1" ht="15.75">
      <c r="A658" s="1245">
        <v>4</v>
      </c>
      <c r="B658" s="1267">
        <v>344</v>
      </c>
      <c r="C658" s="1297" t="s">
        <v>65</v>
      </c>
      <c r="D658" s="1297"/>
      <c r="E658" s="206" t="s">
        <v>109</v>
      </c>
      <c r="F658" s="207" t="s">
        <v>109</v>
      </c>
      <c r="G658" s="464" t="s">
        <v>109</v>
      </c>
      <c r="H658" s="464" t="s">
        <v>109</v>
      </c>
      <c r="I658" s="464" t="s">
        <v>109</v>
      </c>
      <c r="J658" s="464" t="s">
        <v>109</v>
      </c>
    </row>
    <row r="659" spans="1:15" ht="15.75" hidden="1">
      <c r="A659" s="1246"/>
      <c r="B659" s="1267"/>
      <c r="C659" s="1187" t="s">
        <v>573</v>
      </c>
      <c r="D659" s="1187"/>
      <c r="E659" s="57" t="s">
        <v>134</v>
      </c>
      <c r="F659" s="38"/>
      <c r="G659" s="33" t="e">
        <f t="shared" ref="G659:G667" si="35">H659/F659</f>
        <v>#DIV/0!</v>
      </c>
      <c r="H659" s="33"/>
      <c r="I659" s="33"/>
      <c r="J659" s="33"/>
      <c r="K659" s="1234" t="s">
        <v>716</v>
      </c>
      <c r="L659" s="1235"/>
      <c r="M659" s="670" t="s">
        <v>717</v>
      </c>
      <c r="N659" s="671" t="s">
        <v>718</v>
      </c>
      <c r="O659" s="672" t="s">
        <v>719</v>
      </c>
    </row>
    <row r="660" spans="1:15" ht="15.75" hidden="1">
      <c r="A660" s="1246"/>
      <c r="B660" s="1267"/>
      <c r="C660" s="1187" t="s">
        <v>574</v>
      </c>
      <c r="D660" s="1187"/>
      <c r="E660" s="57" t="s">
        <v>134</v>
      </c>
      <c r="F660" s="38"/>
      <c r="G660" s="33" t="e">
        <f t="shared" si="35"/>
        <v>#DIV/0!</v>
      </c>
      <c r="H660" s="33"/>
      <c r="I660" s="33"/>
      <c r="J660" s="33"/>
      <c r="K660" s="673" t="s">
        <v>720</v>
      </c>
      <c r="L660" s="674" t="s">
        <v>721</v>
      </c>
      <c r="M660" s="675">
        <v>875.2</v>
      </c>
      <c r="N660" s="675">
        <v>0.186</v>
      </c>
      <c r="O660" s="676">
        <f>M660*N660</f>
        <v>162.78720000000001</v>
      </c>
    </row>
    <row r="661" spans="1:15" ht="15.75">
      <c r="A661" s="1246"/>
      <c r="B661" s="1267"/>
      <c r="C661" s="1304" t="s">
        <v>874</v>
      </c>
      <c r="D661" s="1305"/>
      <c r="E661" s="57" t="s">
        <v>88</v>
      </c>
      <c r="F661" s="38">
        <v>4</v>
      </c>
      <c r="G661" s="33">
        <f t="shared" si="35"/>
        <v>12500</v>
      </c>
      <c r="H661" s="33">
        <v>50000</v>
      </c>
      <c r="I661" s="33">
        <v>50000</v>
      </c>
      <c r="J661" s="33">
        <v>50000</v>
      </c>
      <c r="K661" s="673" t="s">
        <v>722</v>
      </c>
      <c r="L661" s="674" t="s">
        <v>723</v>
      </c>
      <c r="M661" s="675">
        <v>875.2</v>
      </c>
      <c r="N661" s="675">
        <v>0.16900000000000001</v>
      </c>
      <c r="O661" s="676">
        <f>M661*N661</f>
        <v>147.90880000000001</v>
      </c>
    </row>
    <row r="662" spans="1:15" ht="15.75">
      <c r="A662" s="1246"/>
      <c r="B662" s="1267"/>
      <c r="C662" s="1253" t="s">
        <v>876</v>
      </c>
      <c r="D662" s="1253"/>
      <c r="E662" s="57" t="s">
        <v>88</v>
      </c>
      <c r="F662" s="38">
        <v>12</v>
      </c>
      <c r="G662" s="33">
        <f t="shared" si="35"/>
        <v>2641.6666666666665</v>
      </c>
      <c r="H662" s="33">
        <v>31700</v>
      </c>
      <c r="I662" s="33">
        <v>31700</v>
      </c>
      <c r="J662" s="33">
        <v>31700</v>
      </c>
    </row>
    <row r="663" spans="1:15" ht="15.75">
      <c r="A663" s="1246"/>
      <c r="B663" s="1267"/>
      <c r="C663" s="1253" t="s">
        <v>875</v>
      </c>
      <c r="D663" s="1253"/>
      <c r="E663" s="57" t="s">
        <v>88</v>
      </c>
      <c r="F663" s="38">
        <v>10</v>
      </c>
      <c r="G663" s="33">
        <f t="shared" si="35"/>
        <v>150</v>
      </c>
      <c r="H663" s="33">
        <v>1500</v>
      </c>
      <c r="I663" s="33">
        <v>1500</v>
      </c>
      <c r="J663" s="33">
        <v>1500</v>
      </c>
    </row>
    <row r="664" spans="1:15" ht="15.75" hidden="1">
      <c r="A664" s="1246"/>
      <c r="B664" s="1267"/>
      <c r="C664" s="1253"/>
      <c r="D664" s="1253"/>
      <c r="E664" s="57" t="s">
        <v>88</v>
      </c>
      <c r="F664" s="38"/>
      <c r="G664" s="33" t="e">
        <f t="shared" si="35"/>
        <v>#DIV/0!</v>
      </c>
      <c r="H664" s="33"/>
      <c r="I664" s="33"/>
      <c r="J664" s="33"/>
    </row>
    <row r="665" spans="1:15" ht="15.75" hidden="1">
      <c r="A665" s="1246"/>
      <c r="B665" s="1267"/>
      <c r="C665" s="1253"/>
      <c r="D665" s="1253"/>
      <c r="E665" s="57" t="s">
        <v>88</v>
      </c>
      <c r="F665" s="38"/>
      <c r="G665" s="33" t="e">
        <f t="shared" si="35"/>
        <v>#DIV/0!</v>
      </c>
      <c r="H665" s="33"/>
      <c r="I665" s="33"/>
      <c r="J665" s="33"/>
    </row>
    <row r="666" spans="1:15" ht="15.75" hidden="1">
      <c r="A666" s="1246"/>
      <c r="B666" s="1267"/>
      <c r="C666" s="1253"/>
      <c r="D666" s="1253"/>
      <c r="E666" s="57" t="s">
        <v>88</v>
      </c>
      <c r="F666" s="38"/>
      <c r="G666" s="33" t="e">
        <f t="shared" si="35"/>
        <v>#DIV/0!</v>
      </c>
      <c r="H666" s="33"/>
      <c r="I666" s="33"/>
      <c r="J666" s="33"/>
    </row>
    <row r="667" spans="1:15" ht="15.75" hidden="1">
      <c r="A667" s="1246"/>
      <c r="B667" s="1267"/>
      <c r="C667" s="1253"/>
      <c r="D667" s="1253"/>
      <c r="E667" s="57" t="s">
        <v>88</v>
      </c>
      <c r="F667" s="38"/>
      <c r="G667" s="33" t="e">
        <f t="shared" si="35"/>
        <v>#DIV/0!</v>
      </c>
      <c r="H667" s="33"/>
      <c r="I667" s="33"/>
      <c r="J667" s="33"/>
    </row>
    <row r="668" spans="1:15" ht="15.75" hidden="1">
      <c r="A668" s="1246"/>
      <c r="B668" s="1267"/>
      <c r="C668" s="1253"/>
      <c r="D668" s="1253"/>
      <c r="E668" s="57" t="s">
        <v>88</v>
      </c>
      <c r="F668" s="38"/>
      <c r="G668" s="341" t="e">
        <f t="shared" ref="G668:G674" si="36">H668/F668</f>
        <v>#DIV/0!</v>
      </c>
      <c r="H668" s="33"/>
      <c r="I668" s="33"/>
      <c r="J668" s="33"/>
    </row>
    <row r="669" spans="1:15" ht="15.75" hidden="1">
      <c r="A669" s="1246"/>
      <c r="B669" s="1267"/>
      <c r="C669" s="1253"/>
      <c r="D669" s="1253"/>
      <c r="E669" s="57" t="s">
        <v>88</v>
      </c>
      <c r="F669" s="38"/>
      <c r="G669" s="341" t="e">
        <f t="shared" si="36"/>
        <v>#DIV/0!</v>
      </c>
      <c r="H669" s="33"/>
      <c r="I669" s="33"/>
      <c r="J669" s="33"/>
    </row>
    <row r="670" spans="1:15" ht="15.75" hidden="1">
      <c r="A670" s="1246"/>
      <c r="B670" s="1267"/>
      <c r="C670" s="1253"/>
      <c r="D670" s="1253"/>
      <c r="E670" s="57" t="s">
        <v>88</v>
      </c>
      <c r="F670" s="38"/>
      <c r="G670" s="341" t="e">
        <f t="shared" si="36"/>
        <v>#DIV/0!</v>
      </c>
      <c r="H670" s="33"/>
      <c r="I670" s="33"/>
      <c r="J670" s="33"/>
    </row>
    <row r="671" spans="1:15" ht="15.75" hidden="1">
      <c r="A671" s="1246"/>
      <c r="B671" s="1267"/>
      <c r="C671" s="1253"/>
      <c r="D671" s="1253"/>
      <c r="E671" s="57" t="s">
        <v>676</v>
      </c>
      <c r="F671" s="38"/>
      <c r="G671" s="341" t="e">
        <f t="shared" si="36"/>
        <v>#DIV/0!</v>
      </c>
      <c r="H671" s="33"/>
      <c r="I671" s="33"/>
      <c r="J671" s="33"/>
    </row>
    <row r="672" spans="1:15" ht="15.75" hidden="1">
      <c r="A672" s="1246"/>
      <c r="B672" s="1267"/>
      <c r="C672" s="1253"/>
      <c r="D672" s="1253"/>
      <c r="E672" s="57" t="s">
        <v>676</v>
      </c>
      <c r="F672" s="38"/>
      <c r="G672" s="341" t="e">
        <f t="shared" si="36"/>
        <v>#DIV/0!</v>
      </c>
      <c r="H672" s="33"/>
      <c r="I672" s="33"/>
      <c r="J672" s="33"/>
    </row>
    <row r="673" spans="1:10" ht="15.75" hidden="1">
      <c r="A673" s="1246"/>
      <c r="B673" s="1267"/>
      <c r="C673" s="1253"/>
      <c r="D673" s="1253"/>
      <c r="E673" s="57" t="s">
        <v>88</v>
      </c>
      <c r="F673" s="38"/>
      <c r="G673" s="341" t="e">
        <f t="shared" si="36"/>
        <v>#DIV/0!</v>
      </c>
      <c r="H673" s="33"/>
      <c r="I673" s="33"/>
      <c r="J673" s="33"/>
    </row>
    <row r="674" spans="1:10" ht="15.75" hidden="1">
      <c r="A674" s="1246"/>
      <c r="B674" s="1267"/>
      <c r="C674" s="1253"/>
      <c r="D674" s="1253"/>
      <c r="E674" s="57" t="s">
        <v>88</v>
      </c>
      <c r="F674" s="38"/>
      <c r="G674" s="341" t="e">
        <f t="shared" si="36"/>
        <v>#DIV/0!</v>
      </c>
      <c r="H674" s="33"/>
      <c r="I674" s="33"/>
      <c r="J674" s="33"/>
    </row>
    <row r="675" spans="1:10" s="87" customFormat="1" ht="15.75">
      <c r="A675" s="1247"/>
      <c r="B675" s="1242" t="s">
        <v>582</v>
      </c>
      <c r="C675" s="1243"/>
      <c r="D675" s="1243"/>
      <c r="E675" s="1243"/>
      <c r="F675" s="1243"/>
      <c r="G675" s="1244"/>
      <c r="H675" s="176">
        <f>SUM(H659:H674)</f>
        <v>83200</v>
      </c>
      <c r="I675" s="176">
        <f>SUM(I659:I674)</f>
        <v>83200</v>
      </c>
      <c r="J675" s="176">
        <f>SUM(J659:J674)</f>
        <v>83200</v>
      </c>
    </row>
    <row r="676" spans="1:10" s="278" customFormat="1" ht="15.75" hidden="1">
      <c r="A676" s="1245">
        <v>5</v>
      </c>
      <c r="B676" s="1248">
        <v>345</v>
      </c>
      <c r="C676" s="1251" t="s">
        <v>137</v>
      </c>
      <c r="D676" s="1252"/>
      <c r="E676" s="206" t="s">
        <v>109</v>
      </c>
      <c r="F676" s="207" t="s">
        <v>109</v>
      </c>
      <c r="G676" s="464" t="s">
        <v>109</v>
      </c>
      <c r="H676" s="464" t="s">
        <v>109</v>
      </c>
      <c r="I676" s="464" t="s">
        <v>109</v>
      </c>
      <c r="J676" s="464" t="s">
        <v>109</v>
      </c>
    </row>
    <row r="677" spans="1:10" ht="15.75" hidden="1">
      <c r="A677" s="1246"/>
      <c r="B677" s="1249"/>
      <c r="C677" s="1175"/>
      <c r="D677" s="1176"/>
      <c r="E677" s="621" t="s">
        <v>88</v>
      </c>
      <c r="F677" s="620"/>
      <c r="G677" s="33" t="e">
        <f>H677/F677</f>
        <v>#DIV/0!</v>
      </c>
      <c r="H677" s="33"/>
      <c r="I677" s="619"/>
      <c r="J677" s="619"/>
    </row>
    <row r="678" spans="1:10" ht="15.75" hidden="1">
      <c r="A678" s="1246"/>
      <c r="B678" s="1249"/>
      <c r="C678" s="1175"/>
      <c r="D678" s="1176"/>
      <c r="E678" s="621" t="s">
        <v>88</v>
      </c>
      <c r="F678" s="620"/>
      <c r="G678" s="33" t="e">
        <f>H678/F678</f>
        <v>#DIV/0!</v>
      </c>
      <c r="H678" s="33"/>
      <c r="I678" s="33"/>
      <c r="J678" s="33"/>
    </row>
    <row r="679" spans="1:10" ht="15.75" hidden="1">
      <c r="A679" s="1246"/>
      <c r="B679" s="1249"/>
      <c r="C679" s="1175"/>
      <c r="D679" s="1176"/>
      <c r="E679" s="621" t="s">
        <v>88</v>
      </c>
      <c r="F679" s="620"/>
      <c r="G679" s="33" t="e">
        <f>H679/F679</f>
        <v>#DIV/0!</v>
      </c>
      <c r="H679" s="33"/>
      <c r="I679" s="33"/>
      <c r="J679" s="33"/>
    </row>
    <row r="680" spans="1:10" ht="15.75" hidden="1">
      <c r="A680" s="1246"/>
      <c r="B680" s="1249"/>
      <c r="C680" s="1254"/>
      <c r="D680" s="1255"/>
      <c r="E680" s="621" t="s">
        <v>88</v>
      </c>
      <c r="F680" s="620"/>
      <c r="G680" s="33" t="e">
        <f>H680/F680</f>
        <v>#DIV/0!</v>
      </c>
      <c r="H680" s="33"/>
      <c r="I680" s="33"/>
      <c r="J680" s="33"/>
    </row>
    <row r="681" spans="1:10" ht="15.75" hidden="1">
      <c r="A681" s="1246"/>
      <c r="B681" s="1250"/>
      <c r="C681" s="1175"/>
      <c r="D681" s="1176"/>
      <c r="E681" s="621" t="s">
        <v>88</v>
      </c>
      <c r="F681" s="620"/>
      <c r="G681" s="33" t="e">
        <f>H681/F681</f>
        <v>#DIV/0!</v>
      </c>
      <c r="H681" s="33"/>
      <c r="I681" s="33"/>
      <c r="J681" s="33"/>
    </row>
    <row r="682" spans="1:10" s="87" customFormat="1" ht="15.75" hidden="1">
      <c r="A682" s="1247"/>
      <c r="B682" s="1242" t="s">
        <v>583</v>
      </c>
      <c r="C682" s="1243"/>
      <c r="D682" s="1243"/>
      <c r="E682" s="1243"/>
      <c r="F682" s="1243"/>
      <c r="G682" s="1244"/>
      <c r="H682" s="176">
        <f>SUM(H677:H681)</f>
        <v>0</v>
      </c>
      <c r="I682" s="176">
        <f>SUM(I677:I681)</f>
        <v>0</v>
      </c>
      <c r="J682" s="176">
        <f>SUM(J677:J681)</f>
        <v>0</v>
      </c>
    </row>
    <row r="683" spans="1:10" s="278" customFormat="1" ht="15.75" hidden="1">
      <c r="A683" s="1245">
        <v>6</v>
      </c>
      <c r="B683" s="1267">
        <v>346</v>
      </c>
      <c r="C683" s="1297" t="s">
        <v>133</v>
      </c>
      <c r="D683" s="1297"/>
      <c r="E683" s="206" t="s">
        <v>109</v>
      </c>
      <c r="F683" s="207" t="s">
        <v>109</v>
      </c>
      <c r="G683" s="464" t="s">
        <v>109</v>
      </c>
      <c r="H683" s="464" t="s">
        <v>109</v>
      </c>
      <c r="I683" s="464" t="s">
        <v>109</v>
      </c>
      <c r="J683" s="464" t="s">
        <v>109</v>
      </c>
    </row>
    <row r="684" spans="1:10" ht="15.75" hidden="1">
      <c r="A684" s="1246"/>
      <c r="B684" s="1267"/>
      <c r="C684" s="1285"/>
      <c r="D684" s="1285"/>
      <c r="E684" s="57" t="s">
        <v>88</v>
      </c>
      <c r="F684" s="38"/>
      <c r="G684" s="33" t="e">
        <f>H684/F684</f>
        <v>#DIV/0!</v>
      </c>
      <c r="H684" s="33"/>
      <c r="I684" s="33"/>
      <c r="J684" s="33"/>
    </row>
    <row r="685" spans="1:10" ht="15.75" hidden="1">
      <c r="A685" s="1246"/>
      <c r="B685" s="1267"/>
      <c r="C685" s="1285"/>
      <c r="D685" s="1285"/>
      <c r="E685" s="57" t="s">
        <v>88</v>
      </c>
      <c r="F685" s="38"/>
      <c r="G685" s="33" t="e">
        <f>H685/F685</f>
        <v>#DIV/0!</v>
      </c>
      <c r="H685" s="33"/>
      <c r="I685" s="33"/>
      <c r="J685" s="33"/>
    </row>
    <row r="686" spans="1:10" ht="15.75" hidden="1">
      <c r="A686" s="1246"/>
      <c r="B686" s="1267"/>
      <c r="C686" s="1285"/>
      <c r="D686" s="1285"/>
      <c r="E686" s="57" t="s">
        <v>88</v>
      </c>
      <c r="F686" s="38"/>
      <c r="G686" s="33" t="e">
        <f>H686/F686</f>
        <v>#DIV/0!</v>
      </c>
      <c r="H686" s="33"/>
      <c r="I686" s="33"/>
      <c r="J686" s="33"/>
    </row>
    <row r="687" spans="1:10" ht="15.75" hidden="1">
      <c r="A687" s="1246"/>
      <c r="B687" s="1267"/>
      <c r="C687" s="1285"/>
      <c r="D687" s="1285"/>
      <c r="E687" s="57" t="s">
        <v>88</v>
      </c>
      <c r="F687" s="38"/>
      <c r="G687" s="33" t="e">
        <f>H687/F687</f>
        <v>#DIV/0!</v>
      </c>
      <c r="H687" s="33"/>
      <c r="I687" s="33"/>
      <c r="J687" s="33"/>
    </row>
    <row r="688" spans="1:10" ht="15.75" hidden="1">
      <c r="A688" s="1246"/>
      <c r="B688" s="1440" t="s">
        <v>576</v>
      </c>
      <c r="C688" s="1441"/>
      <c r="D688" s="1441"/>
      <c r="E688" s="1441"/>
      <c r="F688" s="1441"/>
      <c r="G688" s="1442"/>
      <c r="H688" s="507">
        <f>SUM(H684:H687)</f>
        <v>0</v>
      </c>
      <c r="I688" s="507">
        <f>SUM(I684:I687)</f>
        <v>0</v>
      </c>
      <c r="J688" s="507">
        <f>SUM(J684:J687)</f>
        <v>0</v>
      </c>
    </row>
    <row r="689" spans="1:10" ht="32.25" customHeight="1">
      <c r="A689" s="1246"/>
      <c r="B689" s="1267">
        <v>346</v>
      </c>
      <c r="C689" s="1277" t="s">
        <v>135</v>
      </c>
      <c r="D689" s="1278"/>
      <c r="E689" s="206" t="s">
        <v>109</v>
      </c>
      <c r="F689" s="207" t="s">
        <v>109</v>
      </c>
      <c r="G689" s="464" t="s">
        <v>109</v>
      </c>
      <c r="H689" s="464" t="s">
        <v>109</v>
      </c>
      <c r="I689" s="464" t="s">
        <v>109</v>
      </c>
      <c r="J689" s="464" t="s">
        <v>109</v>
      </c>
    </row>
    <row r="690" spans="1:10" ht="15.75">
      <c r="A690" s="1246"/>
      <c r="B690" s="1267"/>
      <c r="C690" s="1175" t="s">
        <v>877</v>
      </c>
      <c r="D690" s="1176"/>
      <c r="E690" s="57" t="s">
        <v>88</v>
      </c>
      <c r="F690" s="38">
        <v>8</v>
      </c>
      <c r="G690" s="33">
        <f t="shared" ref="G690:G699" si="37">H690/F690</f>
        <v>750</v>
      </c>
      <c r="H690" s="33">
        <v>6000</v>
      </c>
      <c r="I690" s="33">
        <v>6000</v>
      </c>
      <c r="J690" s="33">
        <v>6000</v>
      </c>
    </row>
    <row r="691" spans="1:10" ht="15.75">
      <c r="A691" s="1246"/>
      <c r="B691" s="1267"/>
      <c r="C691" s="1175" t="s">
        <v>878</v>
      </c>
      <c r="D691" s="1176"/>
      <c r="E691" s="57" t="s">
        <v>88</v>
      </c>
      <c r="F691" s="38">
        <v>8</v>
      </c>
      <c r="G691" s="33">
        <f t="shared" si="37"/>
        <v>300</v>
      </c>
      <c r="H691" s="33">
        <v>2400</v>
      </c>
      <c r="I691" s="33">
        <v>2400</v>
      </c>
      <c r="J691" s="33">
        <v>2400</v>
      </c>
    </row>
    <row r="692" spans="1:10" ht="15.75">
      <c r="A692" s="1246"/>
      <c r="B692" s="1267"/>
      <c r="C692" s="1175" t="s">
        <v>879</v>
      </c>
      <c r="D692" s="1176"/>
      <c r="E692" s="57" t="s">
        <v>88</v>
      </c>
      <c r="F692" s="38">
        <v>1</v>
      </c>
      <c r="G692" s="33">
        <f t="shared" si="37"/>
        <v>10367</v>
      </c>
      <c r="H692" s="33">
        <v>10367</v>
      </c>
      <c r="I692" s="33">
        <v>8000</v>
      </c>
      <c r="J692" s="33">
        <v>8000</v>
      </c>
    </row>
    <row r="693" spans="1:10" ht="15.75">
      <c r="A693" s="1246"/>
      <c r="B693" s="1267"/>
      <c r="C693" s="1175" t="s">
        <v>880</v>
      </c>
      <c r="D693" s="1176"/>
      <c r="E693" s="57" t="s">
        <v>88</v>
      </c>
      <c r="F693" s="38">
        <v>2</v>
      </c>
      <c r="G693" s="33">
        <f t="shared" si="37"/>
        <v>0</v>
      </c>
      <c r="H693" s="33"/>
      <c r="I693" s="33">
        <v>18267</v>
      </c>
      <c r="J693" s="33">
        <v>18267</v>
      </c>
    </row>
    <row r="694" spans="1:10" ht="15.75">
      <c r="A694" s="1246"/>
      <c r="B694" s="1440" t="s">
        <v>576</v>
      </c>
      <c r="C694" s="1441"/>
      <c r="D694" s="1441"/>
      <c r="E694" s="1441"/>
      <c r="F694" s="1441"/>
      <c r="G694" s="1442"/>
      <c r="H694" s="507">
        <f>SUM(H690:H693)</f>
        <v>18767</v>
      </c>
      <c r="I694" s="507">
        <f>SUM(I690:I693)</f>
        <v>34667</v>
      </c>
      <c r="J694" s="507">
        <f>SUM(J690:J693)</f>
        <v>34667</v>
      </c>
    </row>
    <row r="695" spans="1:10" ht="15.75" hidden="1">
      <c r="A695" s="1246"/>
      <c r="B695" s="1267">
        <v>346</v>
      </c>
      <c r="C695" s="1277" t="s">
        <v>575</v>
      </c>
      <c r="D695" s="1278"/>
      <c r="E695" s="206" t="s">
        <v>109</v>
      </c>
      <c r="F695" s="207" t="s">
        <v>109</v>
      </c>
      <c r="G695" s="464" t="s">
        <v>109</v>
      </c>
      <c r="H695" s="464" t="s">
        <v>109</v>
      </c>
      <c r="I695" s="464" t="s">
        <v>109</v>
      </c>
      <c r="J695" s="464" t="s">
        <v>109</v>
      </c>
    </row>
    <row r="696" spans="1:10" ht="15.75" hidden="1">
      <c r="A696" s="1246"/>
      <c r="B696" s="1267"/>
      <c r="C696" s="1175"/>
      <c r="D696" s="1176"/>
      <c r="E696" s="57" t="s">
        <v>88</v>
      </c>
      <c r="F696" s="38"/>
      <c r="G696" s="33" t="e">
        <f t="shared" si="37"/>
        <v>#DIV/0!</v>
      </c>
      <c r="H696" s="619"/>
      <c r="I696" s="33"/>
      <c r="J696" s="33"/>
    </row>
    <row r="697" spans="1:10" ht="15.75" hidden="1">
      <c r="A697" s="1246"/>
      <c r="B697" s="1267"/>
      <c r="C697" s="1175"/>
      <c r="D697" s="1176"/>
      <c r="E697" s="57" t="s">
        <v>88</v>
      </c>
      <c r="F697" s="38"/>
      <c r="G697" s="33" t="e">
        <f t="shared" si="37"/>
        <v>#DIV/0!</v>
      </c>
      <c r="H697" s="33"/>
      <c r="I697" s="33"/>
      <c r="J697" s="33"/>
    </row>
    <row r="698" spans="1:10" ht="15.75" hidden="1">
      <c r="A698" s="1246"/>
      <c r="B698" s="1267"/>
      <c r="C698" s="1175"/>
      <c r="D698" s="1176"/>
      <c r="E698" s="57" t="s">
        <v>88</v>
      </c>
      <c r="F698" s="38"/>
      <c r="G698" s="33" t="e">
        <f t="shared" si="37"/>
        <v>#DIV/0!</v>
      </c>
      <c r="H698" s="33"/>
      <c r="I698" s="33"/>
      <c r="J698" s="33"/>
    </row>
    <row r="699" spans="1:10" ht="15.75" hidden="1">
      <c r="A699" s="1246"/>
      <c r="B699" s="1267"/>
      <c r="C699" s="1175"/>
      <c r="D699" s="1176"/>
      <c r="E699" s="57" t="s">
        <v>88</v>
      </c>
      <c r="F699" s="38"/>
      <c r="G699" s="33" t="e">
        <f t="shared" si="37"/>
        <v>#DIV/0!</v>
      </c>
      <c r="H699" s="33"/>
      <c r="I699" s="33"/>
      <c r="J699" s="33"/>
    </row>
    <row r="700" spans="1:10" ht="15.75" hidden="1">
      <c r="A700" s="1246"/>
      <c r="B700" s="1440" t="s">
        <v>576</v>
      </c>
      <c r="C700" s="1441"/>
      <c r="D700" s="1441"/>
      <c r="E700" s="1441"/>
      <c r="F700" s="1441"/>
      <c r="G700" s="1442"/>
      <c r="H700" s="507">
        <f>SUM(H696:H699)</f>
        <v>0</v>
      </c>
      <c r="I700" s="507">
        <f>SUM(I696:I699)</f>
        <v>0</v>
      </c>
      <c r="J700" s="507">
        <f>SUM(J696:J699)</f>
        <v>0</v>
      </c>
    </row>
    <row r="701" spans="1:10" ht="15.75" hidden="1">
      <c r="A701" s="1246"/>
      <c r="B701" s="1267">
        <v>346</v>
      </c>
      <c r="C701" s="1277" t="s">
        <v>577</v>
      </c>
      <c r="D701" s="1278"/>
      <c r="E701" s="206" t="s">
        <v>109</v>
      </c>
      <c r="F701" s="207" t="s">
        <v>109</v>
      </c>
      <c r="G701" s="464" t="s">
        <v>109</v>
      </c>
      <c r="H701" s="464" t="s">
        <v>109</v>
      </c>
      <c r="I701" s="464" t="s">
        <v>109</v>
      </c>
      <c r="J701" s="464" t="s">
        <v>109</v>
      </c>
    </row>
    <row r="702" spans="1:10" ht="15.75" hidden="1">
      <c r="A702" s="1246"/>
      <c r="B702" s="1267"/>
      <c r="C702" s="1175"/>
      <c r="D702" s="1176"/>
      <c r="E702" s="621" t="s">
        <v>88</v>
      </c>
      <c r="F702" s="620"/>
      <c r="G702" s="33" t="e">
        <f>H702/F702</f>
        <v>#DIV/0!</v>
      </c>
      <c r="H702" s="33"/>
      <c r="I702" s="619"/>
      <c r="J702" s="619"/>
    </row>
    <row r="703" spans="1:10" ht="15.75" hidden="1">
      <c r="A703" s="1246"/>
      <c r="B703" s="1267"/>
      <c r="C703" s="1175"/>
      <c r="D703" s="1176"/>
      <c r="E703" s="621" t="s">
        <v>88</v>
      </c>
      <c r="F703" s="620"/>
      <c r="G703" s="33" t="e">
        <f>H703/F703</f>
        <v>#DIV/0!</v>
      </c>
      <c r="H703" s="33"/>
      <c r="I703" s="619"/>
      <c r="J703" s="619"/>
    </row>
    <row r="704" spans="1:10" ht="15.75" hidden="1">
      <c r="A704" s="1246"/>
      <c r="B704" s="1267"/>
      <c r="C704" s="1175"/>
      <c r="D704" s="1176"/>
      <c r="E704" s="621" t="s">
        <v>88</v>
      </c>
      <c r="F704" s="620"/>
      <c r="G704" s="33" t="e">
        <f>H704/F704</f>
        <v>#DIV/0!</v>
      </c>
      <c r="H704" s="33"/>
      <c r="I704" s="619"/>
      <c r="J704" s="619"/>
    </row>
    <row r="705" spans="1:16" ht="15.75" hidden="1">
      <c r="A705" s="1246"/>
      <c r="B705" s="1267"/>
      <c r="C705" s="1175"/>
      <c r="D705" s="1176"/>
      <c r="E705" s="621" t="s">
        <v>88</v>
      </c>
      <c r="F705" s="620"/>
      <c r="G705" s="33" t="e">
        <f>H705/F705</f>
        <v>#DIV/0!</v>
      </c>
      <c r="H705" s="33"/>
      <c r="I705" s="619"/>
      <c r="J705" s="619"/>
    </row>
    <row r="706" spans="1:16" ht="15.75" hidden="1">
      <c r="A706" s="1246"/>
      <c r="B706" s="1440" t="s">
        <v>576</v>
      </c>
      <c r="C706" s="1441"/>
      <c r="D706" s="1441"/>
      <c r="E706" s="1441"/>
      <c r="F706" s="1441"/>
      <c r="G706" s="1442"/>
      <c r="H706" s="507">
        <f>SUM(H702:H705)</f>
        <v>0</v>
      </c>
      <c r="I706" s="507">
        <f>SUM(I702:I705)</f>
        <v>0</v>
      </c>
      <c r="J706" s="507">
        <f>SUM(J702:J705)</f>
        <v>0</v>
      </c>
    </row>
    <row r="707" spans="1:16" ht="15.75">
      <c r="A707" s="1246"/>
      <c r="B707" s="1267">
        <v>346</v>
      </c>
      <c r="C707" s="1277" t="s">
        <v>136</v>
      </c>
      <c r="D707" s="1278"/>
      <c r="E707" s="206" t="s">
        <v>109</v>
      </c>
      <c r="F707" s="207" t="s">
        <v>109</v>
      </c>
      <c r="G707" s="464" t="s">
        <v>109</v>
      </c>
      <c r="H707" s="464" t="s">
        <v>109</v>
      </c>
      <c r="I707" s="464" t="s">
        <v>109</v>
      </c>
      <c r="J707" s="464" t="s">
        <v>109</v>
      </c>
    </row>
    <row r="708" spans="1:16" ht="15.75" hidden="1">
      <c r="A708" s="1246"/>
      <c r="B708" s="1267"/>
      <c r="C708" s="1312" t="s">
        <v>815</v>
      </c>
      <c r="D708" s="1313"/>
      <c r="E708" s="621" t="s">
        <v>134</v>
      </c>
      <c r="F708" s="38"/>
      <c r="G708" s="33" t="e">
        <f>H708/F708</f>
        <v>#DIV/0!</v>
      </c>
      <c r="H708" s="33"/>
      <c r="I708" s="33"/>
      <c r="J708" s="33"/>
      <c r="K708" s="1236" t="s">
        <v>724</v>
      </c>
      <c r="L708" s="1237"/>
      <c r="M708" s="677" t="s">
        <v>725</v>
      </c>
      <c r="N708" s="673" t="s">
        <v>726</v>
      </c>
      <c r="O708" s="673" t="s">
        <v>90</v>
      </c>
      <c r="P708" s="673" t="s">
        <v>727</v>
      </c>
    </row>
    <row r="709" spans="1:16" ht="15.75" hidden="1">
      <c r="A709" s="1246"/>
      <c r="B709" s="1267"/>
      <c r="C709" s="1312" t="s">
        <v>666</v>
      </c>
      <c r="D709" s="1313"/>
      <c r="E709" s="621" t="s">
        <v>88</v>
      </c>
      <c r="F709" s="620"/>
      <c r="G709" s="33" t="e">
        <f>H709/F709</f>
        <v>#DIV/0!</v>
      </c>
      <c r="H709" s="33"/>
      <c r="I709" s="619"/>
      <c r="J709" s="619"/>
      <c r="K709" s="678" t="s">
        <v>728</v>
      </c>
      <c r="L709" s="679"/>
      <c r="M709" s="680">
        <v>6</v>
      </c>
      <c r="N709" s="681">
        <v>0.45</v>
      </c>
      <c r="O709" s="681">
        <v>12</v>
      </c>
      <c r="P709" s="681">
        <f>M709*N709*O709</f>
        <v>32.400000000000006</v>
      </c>
    </row>
    <row r="710" spans="1:16" ht="15.75" hidden="1">
      <c r="A710" s="1246"/>
      <c r="B710" s="1267"/>
      <c r="C710" s="1312" t="s">
        <v>816</v>
      </c>
      <c r="D710" s="1313"/>
      <c r="E710" s="621" t="s">
        <v>88</v>
      </c>
      <c r="F710" s="620"/>
      <c r="G710" s="33" t="e">
        <f>H710/F710</f>
        <v>#DIV/0!</v>
      </c>
      <c r="H710" s="33"/>
      <c r="I710" s="619"/>
      <c r="J710" s="619"/>
      <c r="K710" s="618" t="s">
        <v>729</v>
      </c>
      <c r="L710" s="682">
        <f>2*12*12</f>
        <v>288</v>
      </c>
      <c r="M710" s="618"/>
      <c r="N710" s="618"/>
      <c r="O710" s="618"/>
      <c r="P710" s="618"/>
    </row>
    <row r="711" spans="1:16" ht="15.75" hidden="1">
      <c r="A711" s="1246"/>
      <c r="B711" s="1267"/>
      <c r="C711" s="1312" t="s">
        <v>817</v>
      </c>
      <c r="D711" s="1313"/>
      <c r="E711" s="621" t="s">
        <v>159</v>
      </c>
      <c r="F711" s="620"/>
      <c r="G711" s="33" t="e">
        <f t="shared" ref="G711:G724" si="38">H711/F711</f>
        <v>#DIV/0!</v>
      </c>
      <c r="H711" s="33"/>
      <c r="I711" s="619"/>
      <c r="J711" s="619"/>
    </row>
    <row r="712" spans="1:16" ht="15.75" hidden="1">
      <c r="A712" s="1246"/>
      <c r="B712" s="1267"/>
      <c r="C712" s="1312" t="s">
        <v>818</v>
      </c>
      <c r="D712" s="1313"/>
      <c r="E712" s="621" t="s">
        <v>157</v>
      </c>
      <c r="F712" s="620"/>
      <c r="G712" s="33" t="e">
        <f t="shared" si="38"/>
        <v>#DIV/0!</v>
      </c>
      <c r="H712" s="33"/>
      <c r="I712" s="619"/>
      <c r="J712" s="619"/>
    </row>
    <row r="713" spans="1:16" ht="15.75" hidden="1">
      <c r="A713" s="1246"/>
      <c r="B713" s="1267"/>
      <c r="C713" s="1312" t="s">
        <v>819</v>
      </c>
      <c r="D713" s="1313"/>
      <c r="E713" s="621" t="s">
        <v>88</v>
      </c>
      <c r="F713" s="620"/>
      <c r="G713" s="33" t="e">
        <f t="shared" si="38"/>
        <v>#DIV/0!</v>
      </c>
      <c r="H713" s="33"/>
      <c r="I713" s="619"/>
      <c r="J713" s="619"/>
    </row>
    <row r="714" spans="1:16" ht="15.75" hidden="1">
      <c r="A714" s="1246"/>
      <c r="B714" s="1267"/>
      <c r="C714" s="1312" t="s">
        <v>820</v>
      </c>
      <c r="D714" s="1313"/>
      <c r="E714" s="621" t="s">
        <v>88</v>
      </c>
      <c r="F714" s="620"/>
      <c r="G714" s="33" t="e">
        <f t="shared" si="38"/>
        <v>#DIV/0!</v>
      </c>
      <c r="H714" s="33"/>
      <c r="I714" s="619"/>
      <c r="J714" s="619"/>
    </row>
    <row r="715" spans="1:16" ht="15.75" hidden="1">
      <c r="A715" s="1246"/>
      <c r="B715" s="1267"/>
      <c r="C715" s="1312" t="s">
        <v>821</v>
      </c>
      <c r="D715" s="1313"/>
      <c r="E715" s="621" t="s">
        <v>88</v>
      </c>
      <c r="F715" s="620"/>
      <c r="G715" s="33" t="e">
        <f t="shared" si="38"/>
        <v>#DIV/0!</v>
      </c>
      <c r="H715" s="33"/>
      <c r="I715" s="619"/>
      <c r="J715" s="619"/>
    </row>
    <row r="716" spans="1:16" s="618" customFormat="1" ht="15.75" hidden="1">
      <c r="A716" s="1246"/>
      <c r="B716" s="1267"/>
      <c r="C716" s="1312" t="s">
        <v>822</v>
      </c>
      <c r="D716" s="1313"/>
      <c r="E716" s="621" t="s">
        <v>88</v>
      </c>
      <c r="F716" s="620"/>
      <c r="G716" s="619" t="e">
        <f t="shared" si="38"/>
        <v>#DIV/0!</v>
      </c>
      <c r="H716" s="619"/>
      <c r="I716" s="619"/>
      <c r="J716" s="619"/>
    </row>
    <row r="717" spans="1:16" s="618" customFormat="1" ht="15.75">
      <c r="A717" s="1246"/>
      <c r="B717" s="1267"/>
      <c r="C717" s="1175" t="s">
        <v>917</v>
      </c>
      <c r="D717" s="1176"/>
      <c r="E717" s="621" t="s">
        <v>88</v>
      </c>
      <c r="F717" s="620">
        <v>3</v>
      </c>
      <c r="G717" s="619">
        <f t="shared" si="38"/>
        <v>5300</v>
      </c>
      <c r="H717" s="619">
        <v>15900</v>
      </c>
      <c r="I717" s="619"/>
      <c r="J717" s="619"/>
    </row>
    <row r="718" spans="1:16" s="618" customFormat="1" ht="15.75" hidden="1">
      <c r="A718" s="1246"/>
      <c r="B718" s="1267"/>
      <c r="C718" s="1175"/>
      <c r="D718" s="1176"/>
      <c r="E718" s="621" t="s">
        <v>88</v>
      </c>
      <c r="F718" s="620"/>
      <c r="G718" s="619" t="e">
        <f t="shared" si="38"/>
        <v>#DIV/0!</v>
      </c>
      <c r="H718" s="619"/>
      <c r="I718" s="619"/>
      <c r="J718" s="619"/>
    </row>
    <row r="719" spans="1:16" s="618" customFormat="1" ht="15.75" hidden="1">
      <c r="A719" s="1246"/>
      <c r="B719" s="1267"/>
      <c r="C719" s="1175"/>
      <c r="D719" s="1176"/>
      <c r="E719" s="621" t="s">
        <v>88</v>
      </c>
      <c r="F719" s="620"/>
      <c r="G719" s="619" t="e">
        <f t="shared" si="38"/>
        <v>#DIV/0!</v>
      </c>
      <c r="H719" s="619"/>
      <c r="I719" s="619"/>
      <c r="J719" s="619"/>
    </row>
    <row r="720" spans="1:16" s="618" customFormat="1" ht="15.75" hidden="1">
      <c r="A720" s="1246"/>
      <c r="B720" s="1267"/>
      <c r="C720" s="1310"/>
      <c r="D720" s="1311"/>
      <c r="E720" s="621" t="s">
        <v>88</v>
      </c>
      <c r="F720" s="620"/>
      <c r="G720" s="619" t="e">
        <f t="shared" si="38"/>
        <v>#DIV/0!</v>
      </c>
      <c r="H720" s="619"/>
      <c r="I720" s="619"/>
      <c r="J720" s="619"/>
    </row>
    <row r="721" spans="1:10" ht="15.75" hidden="1">
      <c r="A721" s="1246"/>
      <c r="B721" s="1267"/>
      <c r="C721" s="1174"/>
      <c r="D721" s="1176"/>
      <c r="E721" s="621" t="s">
        <v>88</v>
      </c>
      <c r="F721" s="620"/>
      <c r="G721" s="33" t="e">
        <f>H721/F721</f>
        <v>#DIV/0!</v>
      </c>
      <c r="H721" s="33"/>
      <c r="I721" s="619"/>
      <c r="J721" s="619"/>
    </row>
    <row r="722" spans="1:10" ht="15.75" hidden="1">
      <c r="A722" s="1246"/>
      <c r="B722" s="1267"/>
      <c r="C722" s="1175"/>
      <c r="D722" s="1176"/>
      <c r="E722" s="621" t="s">
        <v>88</v>
      </c>
      <c r="F722" s="620"/>
      <c r="G722" s="33" t="e">
        <f>H722/F722</f>
        <v>#DIV/0!</v>
      </c>
      <c r="H722" s="33"/>
      <c r="I722" s="619"/>
      <c r="J722" s="619"/>
    </row>
    <row r="723" spans="1:10" ht="15.75" hidden="1">
      <c r="A723" s="1246"/>
      <c r="B723" s="1267"/>
      <c r="C723" s="1175"/>
      <c r="D723" s="1176"/>
      <c r="E723" s="621" t="s">
        <v>88</v>
      </c>
      <c r="F723" s="620"/>
      <c r="G723" s="33" t="e">
        <f>H723/F723</f>
        <v>#DIV/0!</v>
      </c>
      <c r="H723" s="33"/>
      <c r="I723" s="619"/>
      <c r="J723" s="619"/>
    </row>
    <row r="724" spans="1:10" ht="15.75" hidden="1">
      <c r="A724" s="1246"/>
      <c r="B724" s="1267"/>
      <c r="C724" s="1175"/>
      <c r="D724" s="1176"/>
      <c r="E724" s="621" t="s">
        <v>88</v>
      </c>
      <c r="F724" s="38"/>
      <c r="G724" s="33" t="e">
        <f t="shared" si="38"/>
        <v>#DIV/0!</v>
      </c>
      <c r="H724" s="33"/>
      <c r="I724" s="33"/>
      <c r="J724" s="33"/>
    </row>
    <row r="725" spans="1:10" ht="15.75" hidden="1">
      <c r="A725" s="1246"/>
      <c r="B725" s="1267"/>
      <c r="C725" s="1175"/>
      <c r="D725" s="1176"/>
      <c r="E725" s="621" t="s">
        <v>88</v>
      </c>
      <c r="F725" s="38"/>
      <c r="G725" s="33" t="e">
        <f>H725/F725</f>
        <v>#DIV/0!</v>
      </c>
      <c r="H725" s="33"/>
      <c r="I725" s="33"/>
      <c r="J725" s="33"/>
    </row>
    <row r="726" spans="1:10" ht="15.75">
      <c r="A726" s="1246"/>
      <c r="B726" s="1440" t="s">
        <v>576</v>
      </c>
      <c r="C726" s="1441"/>
      <c r="D726" s="1441"/>
      <c r="E726" s="1441"/>
      <c r="F726" s="1441"/>
      <c r="G726" s="1442"/>
      <c r="H726" s="507">
        <f>SUM(H708:H725)</f>
        <v>15900</v>
      </c>
      <c r="I726" s="507">
        <f>SUM(I708:I725)</f>
        <v>0</v>
      </c>
      <c r="J726" s="507">
        <f>SUM(J708:J725)</f>
        <v>0</v>
      </c>
    </row>
    <row r="727" spans="1:10" s="87" customFormat="1" ht="15.75">
      <c r="A727" s="1247"/>
      <c r="B727" s="1242" t="s">
        <v>584</v>
      </c>
      <c r="C727" s="1243"/>
      <c r="D727" s="1243"/>
      <c r="E727" s="1243"/>
      <c r="F727" s="1243"/>
      <c r="G727" s="1244"/>
      <c r="H727" s="176">
        <f>H688+H694+H700+H706+H726</f>
        <v>34667</v>
      </c>
      <c r="I727" s="176">
        <f>I688+I694+I700+I706+I726</f>
        <v>34667</v>
      </c>
      <c r="J727" s="176">
        <f>J688+J694+J700+J706+J726</f>
        <v>34667</v>
      </c>
    </row>
    <row r="728" spans="1:10" s="278" customFormat="1" ht="33.6" hidden="1" customHeight="1">
      <c r="A728" s="1245">
        <v>7</v>
      </c>
      <c r="B728" s="1248">
        <v>347</v>
      </c>
      <c r="C728" s="1251" t="s">
        <v>695</v>
      </c>
      <c r="D728" s="1252"/>
      <c r="E728" s="206" t="s">
        <v>109</v>
      </c>
      <c r="F728" s="207" t="s">
        <v>109</v>
      </c>
      <c r="G728" s="636" t="s">
        <v>109</v>
      </c>
      <c r="H728" s="636" t="s">
        <v>109</v>
      </c>
      <c r="I728" s="636" t="s">
        <v>109</v>
      </c>
      <c r="J728" s="636" t="s">
        <v>109</v>
      </c>
    </row>
    <row r="729" spans="1:10" s="618" customFormat="1" ht="15.75" hidden="1">
      <c r="A729" s="1246"/>
      <c r="B729" s="1249"/>
      <c r="C729" s="1175"/>
      <c r="D729" s="1176"/>
      <c r="E729" s="621" t="s">
        <v>88</v>
      </c>
      <c r="F729" s="620"/>
      <c r="G729" s="619" t="e">
        <f>H729/F729</f>
        <v>#DIV/0!</v>
      </c>
      <c r="H729" s="619"/>
      <c r="I729" s="619"/>
      <c r="J729" s="619"/>
    </row>
    <row r="730" spans="1:10" s="618" customFormat="1" ht="15.75" hidden="1">
      <c r="A730" s="1246"/>
      <c r="B730" s="1249"/>
      <c r="C730" s="1175"/>
      <c r="D730" s="1176"/>
      <c r="E730" s="621" t="s">
        <v>88</v>
      </c>
      <c r="F730" s="620"/>
      <c r="G730" s="619" t="e">
        <f>H730/F730</f>
        <v>#DIV/0!</v>
      </c>
      <c r="H730" s="619"/>
      <c r="I730" s="619"/>
      <c r="J730" s="619"/>
    </row>
    <row r="731" spans="1:10" s="618" customFormat="1" ht="15.75" hidden="1">
      <c r="A731" s="1246"/>
      <c r="B731" s="1249"/>
      <c r="C731" s="1175"/>
      <c r="D731" s="1176"/>
      <c r="E731" s="621" t="s">
        <v>88</v>
      </c>
      <c r="F731" s="620"/>
      <c r="G731" s="619" t="e">
        <f>H731/F731</f>
        <v>#DIV/0!</v>
      </c>
      <c r="H731" s="619"/>
      <c r="I731" s="619"/>
      <c r="J731" s="619"/>
    </row>
    <row r="732" spans="1:10" s="618" customFormat="1" ht="15.75" hidden="1">
      <c r="A732" s="1246"/>
      <c r="B732" s="1249"/>
      <c r="C732" s="1254"/>
      <c r="D732" s="1255"/>
      <c r="E732" s="621" t="s">
        <v>88</v>
      </c>
      <c r="F732" s="620"/>
      <c r="G732" s="619" t="e">
        <f>H732/F732</f>
        <v>#DIV/0!</v>
      </c>
      <c r="H732" s="619"/>
      <c r="I732" s="619"/>
      <c r="J732" s="619"/>
    </row>
    <row r="733" spans="1:10" s="618" customFormat="1" ht="15.75" hidden="1">
      <c r="A733" s="1246"/>
      <c r="B733" s="1250"/>
      <c r="C733" s="1175"/>
      <c r="D733" s="1176"/>
      <c r="E733" s="621" t="s">
        <v>88</v>
      </c>
      <c r="F733" s="620"/>
      <c r="G733" s="619" t="e">
        <f>H733/F733</f>
        <v>#DIV/0!</v>
      </c>
      <c r="H733" s="619"/>
      <c r="I733" s="619"/>
      <c r="J733" s="619"/>
    </row>
    <row r="734" spans="1:10" s="87" customFormat="1" ht="8.25" hidden="1" customHeight="1">
      <c r="A734" s="1247"/>
      <c r="B734" s="1242" t="s">
        <v>694</v>
      </c>
      <c r="C734" s="1243"/>
      <c r="D734" s="1243"/>
      <c r="E734" s="1243"/>
      <c r="F734" s="1243"/>
      <c r="G734" s="1244"/>
      <c r="H734" s="176">
        <f>SUM(H729:H733)</f>
        <v>0</v>
      </c>
      <c r="I734" s="176">
        <f>SUM(I729:I733)</f>
        <v>0</v>
      </c>
      <c r="J734" s="176">
        <f>SUM(J729:J733)</f>
        <v>0</v>
      </c>
    </row>
    <row r="735" spans="1:10" s="87" customFormat="1" ht="15.75">
      <c r="A735" s="1205" t="s">
        <v>362</v>
      </c>
      <c r="B735" s="1206"/>
      <c r="C735" s="1206"/>
      <c r="D735" s="1206"/>
      <c r="E735" s="1206"/>
      <c r="F735" s="1206"/>
      <c r="G735" s="1207"/>
      <c r="H735" s="67">
        <f>H646+H652+H657+H675+H682+H727+H734</f>
        <v>743886</v>
      </c>
      <c r="I735" s="67">
        <f t="shared" ref="I735:J735" si="39">I646+I652+I657+I675+I682+I727+I734</f>
        <v>743886</v>
      </c>
      <c r="J735" s="67">
        <f t="shared" si="39"/>
        <v>743886</v>
      </c>
    </row>
    <row r="736" spans="1:10" s="87" customFormat="1" ht="15.75">
      <c r="A736" s="1307" t="s">
        <v>618</v>
      </c>
      <c r="B736" s="1308"/>
      <c r="C736" s="1308"/>
      <c r="D736" s="1309"/>
      <c r="E736" s="206" t="s">
        <v>109</v>
      </c>
      <c r="F736" s="206" t="s">
        <v>109</v>
      </c>
      <c r="G736" s="206" t="s">
        <v>109</v>
      </c>
      <c r="H736" s="206" t="s">
        <v>109</v>
      </c>
      <c r="I736" s="206" t="s">
        <v>109</v>
      </c>
      <c r="J736" s="206" t="s">
        <v>109</v>
      </c>
    </row>
    <row r="737" spans="1:16" s="278" customFormat="1" ht="15.75" hidden="1">
      <c r="A737" s="1245">
        <v>1</v>
      </c>
      <c r="B737" s="1248">
        <v>341</v>
      </c>
      <c r="C737" s="1251" t="s">
        <v>138</v>
      </c>
      <c r="D737" s="1252"/>
      <c r="E737" s="206" t="s">
        <v>109</v>
      </c>
      <c r="F737" s="207" t="s">
        <v>109</v>
      </c>
      <c r="G737" s="464" t="s">
        <v>109</v>
      </c>
      <c r="H737" s="464" t="s">
        <v>109</v>
      </c>
      <c r="I737" s="464" t="s">
        <v>109</v>
      </c>
      <c r="J737" s="464" t="s">
        <v>109</v>
      </c>
    </row>
    <row r="738" spans="1:16" ht="15.75" hidden="1">
      <c r="A738" s="1246"/>
      <c r="B738" s="1249"/>
      <c r="C738" s="1254"/>
      <c r="D738" s="1255"/>
      <c r="E738" s="57"/>
      <c r="F738" s="58"/>
      <c r="G738" s="33" t="e">
        <f>H738/F738</f>
        <v>#DIV/0!</v>
      </c>
      <c r="H738" s="65"/>
      <c r="I738" s="65"/>
      <c r="J738" s="65"/>
    </row>
    <row r="739" spans="1:16" ht="15.75" hidden="1">
      <c r="A739" s="1246"/>
      <c r="B739" s="1249"/>
      <c r="C739" s="1254"/>
      <c r="D739" s="1255"/>
      <c r="E739" s="57"/>
      <c r="F739" s="62"/>
      <c r="G739" s="33" t="e">
        <f>H739/F739</f>
        <v>#DIV/0!</v>
      </c>
      <c r="H739" s="33"/>
      <c r="I739" s="33"/>
      <c r="J739" s="33"/>
    </row>
    <row r="740" spans="1:16" ht="15.75" hidden="1">
      <c r="A740" s="1246"/>
      <c r="B740" s="1249"/>
      <c r="C740" s="1254"/>
      <c r="D740" s="1255"/>
      <c r="E740" s="57"/>
      <c r="F740" s="62"/>
      <c r="G740" s="33" t="e">
        <f>H740/F740</f>
        <v>#DIV/0!</v>
      </c>
      <c r="H740" s="33"/>
      <c r="I740" s="33"/>
      <c r="J740" s="33"/>
    </row>
    <row r="741" spans="1:16" ht="15.75" hidden="1">
      <c r="A741" s="1246"/>
      <c r="B741" s="1250"/>
      <c r="C741" s="1254"/>
      <c r="D741" s="1255"/>
      <c r="E741" s="57"/>
      <c r="F741" s="62"/>
      <c r="G741" s="33" t="e">
        <f>H741/F741</f>
        <v>#DIV/0!</v>
      </c>
      <c r="H741" s="33"/>
      <c r="I741" s="33"/>
      <c r="J741" s="33"/>
    </row>
    <row r="742" spans="1:16" s="87" customFormat="1" ht="15.75" hidden="1">
      <c r="A742" s="1247"/>
      <c r="B742" s="1437" t="s">
        <v>579</v>
      </c>
      <c r="C742" s="1438"/>
      <c r="D742" s="1438"/>
      <c r="E742" s="1438"/>
      <c r="F742" s="1438"/>
      <c r="G742" s="1439"/>
      <c r="H742" s="258">
        <f>SUM(H738:H741)</f>
        <v>0</v>
      </c>
      <c r="I742" s="258">
        <f>SUM(I738:I741)</f>
        <v>0</v>
      </c>
      <c r="J742" s="258">
        <f>SUM(J738:J741)</f>
        <v>0</v>
      </c>
    </row>
    <row r="743" spans="1:16" s="278" customFormat="1" ht="15.75" hidden="1">
      <c r="A743" s="1245">
        <v>2</v>
      </c>
      <c r="B743" s="1248">
        <v>342</v>
      </c>
      <c r="C743" s="1251" t="s">
        <v>578</v>
      </c>
      <c r="D743" s="1252"/>
      <c r="E743" s="621" t="s">
        <v>86</v>
      </c>
      <c r="F743" s="923"/>
      <c r="G743" s="464" t="s">
        <v>109</v>
      </c>
      <c r="H743" s="464" t="s">
        <v>109</v>
      </c>
      <c r="I743" s="464" t="s">
        <v>109</v>
      </c>
      <c r="J743" s="464" t="s">
        <v>109</v>
      </c>
      <c r="K743" s="526" t="s">
        <v>594</v>
      </c>
      <c r="L743" s="527" t="s">
        <v>595</v>
      </c>
      <c r="M743" s="528"/>
      <c r="N743" s="529"/>
      <c r="O743" s="530"/>
      <c r="P743" s="530"/>
    </row>
    <row r="744" spans="1:16" ht="34.15" hidden="1" customHeight="1">
      <c r="A744" s="1246"/>
      <c r="B744" s="1249"/>
      <c r="C744" s="1254" t="s">
        <v>823</v>
      </c>
      <c r="D744" s="1255"/>
      <c r="E744" s="57" t="s">
        <v>86</v>
      </c>
      <c r="F744" s="922"/>
      <c r="G744" s="925">
        <v>185.52</v>
      </c>
      <c r="H744" s="518">
        <f>F744*G744*212</f>
        <v>0</v>
      </c>
      <c r="I744" s="33"/>
      <c r="J744" s="33"/>
      <c r="K744" s="531" t="s">
        <v>596</v>
      </c>
      <c r="L744" s="532"/>
      <c r="M744" s="533"/>
      <c r="N744" s="1282" t="s">
        <v>597</v>
      </c>
      <c r="O744" s="530"/>
      <c r="P744" s="530"/>
    </row>
    <row r="745" spans="1:16" ht="15.75" hidden="1">
      <c r="A745" s="1246"/>
      <c r="B745" s="1249"/>
      <c r="C745" s="1254" t="s">
        <v>436</v>
      </c>
      <c r="D745" s="1255"/>
      <c r="E745" s="57" t="s">
        <v>86</v>
      </c>
      <c r="F745" s="921">
        <f>F743-F744</f>
        <v>0</v>
      </c>
      <c r="G745" s="924">
        <f>G744-КФО2!G301</f>
        <v>61.220000000000013</v>
      </c>
      <c r="H745" s="33"/>
      <c r="I745" s="33"/>
      <c r="J745" s="33"/>
      <c r="K745" s="534" t="s">
        <v>598</v>
      </c>
      <c r="L745" s="532"/>
      <c r="M745" s="533"/>
      <c r="N745" s="1283"/>
      <c r="O745" s="530"/>
      <c r="P745" s="530"/>
    </row>
    <row r="746" spans="1:16" ht="15.75" hidden="1">
      <c r="A746" s="1246"/>
      <c r="B746" s="1249"/>
      <c r="C746" s="1254"/>
      <c r="D746" s="1255"/>
      <c r="E746" s="57"/>
      <c r="F746" s="62"/>
      <c r="G746" s="33" t="e">
        <f>H746/F746</f>
        <v>#DIV/0!</v>
      </c>
      <c r="H746" s="33"/>
      <c r="I746" s="33"/>
      <c r="J746" s="33"/>
      <c r="K746" s="535" t="s">
        <v>599</v>
      </c>
      <c r="L746" s="536"/>
      <c r="M746" s="537"/>
      <c r="N746" s="1284"/>
      <c r="O746" s="530"/>
      <c r="P746" s="530"/>
    </row>
    <row r="747" spans="1:16" ht="15.75" hidden="1">
      <c r="A747" s="1246"/>
      <c r="B747" s="1250"/>
      <c r="C747" s="1254"/>
      <c r="D747" s="1255"/>
      <c r="E747" s="57"/>
      <c r="F747" s="62"/>
      <c r="G747" s="33" t="e">
        <f>H747/F747</f>
        <v>#DIV/0!</v>
      </c>
      <c r="H747" s="33"/>
      <c r="I747" s="33"/>
      <c r="J747" s="33"/>
      <c r="K747" s="538" t="s">
        <v>600</v>
      </c>
      <c r="L747" s="530"/>
      <c r="M747" s="530"/>
      <c r="N747" s="530"/>
      <c r="O747" s="530"/>
      <c r="P747" s="530"/>
    </row>
    <row r="748" spans="1:16" s="87" customFormat="1" ht="15.75" hidden="1">
      <c r="A748" s="1247"/>
      <c r="B748" s="1437" t="s">
        <v>580</v>
      </c>
      <c r="C748" s="1438"/>
      <c r="D748" s="1438"/>
      <c r="E748" s="1438"/>
      <c r="F748" s="1438"/>
      <c r="G748" s="1439"/>
      <c r="H748" s="258">
        <f>SUM(H744:H747)</f>
        <v>0</v>
      </c>
      <c r="I748" s="258">
        <f>SUM(I744:I747)</f>
        <v>0</v>
      </c>
      <c r="J748" s="258">
        <f>SUM(J744:J747)</f>
        <v>0</v>
      </c>
      <c r="K748" s="539" t="s">
        <v>601</v>
      </c>
      <c r="L748" s="539"/>
      <c r="M748" s="539"/>
      <c r="N748" s="539"/>
      <c r="O748" s="539"/>
      <c r="P748" s="539"/>
    </row>
    <row r="749" spans="1:16" s="278" customFormat="1" ht="15.75" hidden="1">
      <c r="A749" s="1245">
        <v>3</v>
      </c>
      <c r="B749" s="1267">
        <v>344</v>
      </c>
      <c r="C749" s="1297" t="s">
        <v>65</v>
      </c>
      <c r="D749" s="1297"/>
      <c r="E749" s="206" t="s">
        <v>109</v>
      </c>
      <c r="F749" s="207" t="s">
        <v>109</v>
      </c>
      <c r="G749" s="464" t="s">
        <v>109</v>
      </c>
      <c r="H749" s="464" t="s">
        <v>109</v>
      </c>
      <c r="I749" s="464" t="s">
        <v>109</v>
      </c>
      <c r="J749" s="464" t="s">
        <v>109</v>
      </c>
      <c r="K749" s="540" t="s">
        <v>602</v>
      </c>
      <c r="L749" s="540"/>
      <c r="M749" s="540"/>
      <c r="N749" s="540"/>
      <c r="O749" s="540"/>
      <c r="P749" s="540"/>
    </row>
    <row r="750" spans="1:16" ht="15.75" hidden="1">
      <c r="A750" s="1246"/>
      <c r="B750" s="1267"/>
      <c r="C750" s="1187" t="s">
        <v>573</v>
      </c>
      <c r="D750" s="1187"/>
      <c r="E750" s="57" t="s">
        <v>134</v>
      </c>
      <c r="F750" s="38"/>
      <c r="G750" s="33" t="e">
        <f t="shared" ref="G750:G764" si="40">H750/F750</f>
        <v>#DIV/0!</v>
      </c>
      <c r="H750" s="33"/>
      <c r="I750" s="33"/>
      <c r="J750" s="33"/>
      <c r="K750" s="1234" t="s">
        <v>716</v>
      </c>
      <c r="L750" s="1235"/>
      <c r="M750" s="670" t="s">
        <v>717</v>
      </c>
      <c r="N750" s="671" t="s">
        <v>718</v>
      </c>
      <c r="O750" s="672" t="s">
        <v>719</v>
      </c>
    </row>
    <row r="751" spans="1:16" ht="15.75" hidden="1">
      <c r="A751" s="1246"/>
      <c r="B751" s="1267"/>
      <c r="C751" s="1187" t="s">
        <v>574</v>
      </c>
      <c r="D751" s="1187"/>
      <c r="E751" s="57" t="s">
        <v>134</v>
      </c>
      <c r="F751" s="38"/>
      <c r="G751" s="33" t="e">
        <f t="shared" si="40"/>
        <v>#DIV/0!</v>
      </c>
      <c r="H751" s="33"/>
      <c r="I751" s="33"/>
      <c r="J751" s="33"/>
      <c r="K751" s="673" t="s">
        <v>720</v>
      </c>
      <c r="L751" s="674" t="s">
        <v>721</v>
      </c>
      <c r="M751" s="675">
        <v>875.2</v>
      </c>
      <c r="N751" s="675">
        <v>0.186</v>
      </c>
      <c r="O751" s="676">
        <f>M751*N751</f>
        <v>162.78720000000001</v>
      </c>
    </row>
    <row r="752" spans="1:16" ht="15.75" hidden="1">
      <c r="A752" s="1246"/>
      <c r="B752" s="1267"/>
      <c r="C752" s="1424"/>
      <c r="D752" s="1424"/>
      <c r="E752" s="57" t="s">
        <v>88</v>
      </c>
      <c r="F752" s="38"/>
      <c r="G752" s="33" t="e">
        <f t="shared" si="40"/>
        <v>#DIV/0!</v>
      </c>
      <c r="H752" s="33"/>
      <c r="I752" s="33"/>
      <c r="J752" s="33"/>
      <c r="K752" s="673" t="s">
        <v>722</v>
      </c>
      <c r="L752" s="674" t="s">
        <v>723</v>
      </c>
      <c r="M752" s="675">
        <v>875.2</v>
      </c>
      <c r="N752" s="675">
        <v>0.16900000000000001</v>
      </c>
      <c r="O752" s="676">
        <f>M752*N752</f>
        <v>147.90880000000001</v>
      </c>
    </row>
    <row r="753" spans="1:10" ht="15.75" hidden="1">
      <c r="A753" s="1246"/>
      <c r="B753" s="1267"/>
      <c r="C753" s="1253"/>
      <c r="D753" s="1253"/>
      <c r="E753" s="57" t="s">
        <v>88</v>
      </c>
      <c r="F753" s="38"/>
      <c r="G753" s="33" t="e">
        <f t="shared" si="40"/>
        <v>#DIV/0!</v>
      </c>
      <c r="H753" s="33"/>
      <c r="I753" s="33"/>
      <c r="J753" s="33"/>
    </row>
    <row r="754" spans="1:10" ht="15.75" hidden="1">
      <c r="A754" s="1246"/>
      <c r="B754" s="1267"/>
      <c r="C754" s="1253"/>
      <c r="D754" s="1253"/>
      <c r="E754" s="57" t="s">
        <v>88</v>
      </c>
      <c r="F754" s="38"/>
      <c r="G754" s="33" t="e">
        <f t="shared" si="40"/>
        <v>#DIV/0!</v>
      </c>
      <c r="H754" s="33"/>
      <c r="I754" s="33"/>
      <c r="J754" s="33"/>
    </row>
    <row r="755" spans="1:10" ht="15.75" hidden="1">
      <c r="A755" s="1246"/>
      <c r="B755" s="1267"/>
      <c r="C755" s="1253"/>
      <c r="D755" s="1253"/>
      <c r="E755" s="57" t="s">
        <v>88</v>
      </c>
      <c r="F755" s="38"/>
      <c r="G755" s="33" t="e">
        <f t="shared" si="40"/>
        <v>#DIV/0!</v>
      </c>
      <c r="H755" s="33"/>
      <c r="I755" s="33"/>
      <c r="J755" s="33"/>
    </row>
    <row r="756" spans="1:10" ht="15.75" hidden="1">
      <c r="A756" s="1246"/>
      <c r="B756" s="1267"/>
      <c r="C756" s="1253"/>
      <c r="D756" s="1253"/>
      <c r="E756" s="57" t="s">
        <v>88</v>
      </c>
      <c r="F756" s="38"/>
      <c r="G756" s="33" t="e">
        <f t="shared" si="40"/>
        <v>#DIV/0!</v>
      </c>
      <c r="H756" s="33"/>
      <c r="I756" s="33"/>
      <c r="J756" s="33"/>
    </row>
    <row r="757" spans="1:10" ht="15.75" hidden="1">
      <c r="A757" s="1246"/>
      <c r="B757" s="1267"/>
      <c r="C757" s="1253"/>
      <c r="D757" s="1253"/>
      <c r="E757" s="57" t="s">
        <v>88</v>
      </c>
      <c r="F757" s="38"/>
      <c r="G757" s="33" t="e">
        <f t="shared" si="40"/>
        <v>#DIV/0!</v>
      </c>
      <c r="H757" s="33"/>
      <c r="I757" s="33"/>
      <c r="J757" s="33"/>
    </row>
    <row r="758" spans="1:10" ht="15.75" hidden="1">
      <c r="A758" s="1246"/>
      <c r="B758" s="1267"/>
      <c r="C758" s="1253"/>
      <c r="D758" s="1253"/>
      <c r="E758" s="57" t="s">
        <v>88</v>
      </c>
      <c r="F758" s="38"/>
      <c r="G758" s="33" t="e">
        <f t="shared" si="40"/>
        <v>#DIV/0!</v>
      </c>
      <c r="H758" s="33"/>
      <c r="I758" s="33"/>
      <c r="J758" s="33"/>
    </row>
    <row r="759" spans="1:10" ht="15.75" hidden="1">
      <c r="A759" s="1246"/>
      <c r="B759" s="1267"/>
      <c r="C759" s="1253"/>
      <c r="D759" s="1253"/>
      <c r="E759" s="57" t="s">
        <v>88</v>
      </c>
      <c r="F759" s="38"/>
      <c r="G759" s="341" t="e">
        <f t="shared" si="40"/>
        <v>#DIV/0!</v>
      </c>
      <c r="H759" s="33"/>
      <c r="I759" s="33"/>
      <c r="J759" s="33"/>
    </row>
    <row r="760" spans="1:10" ht="15.75" hidden="1">
      <c r="A760" s="1246"/>
      <c r="B760" s="1267"/>
      <c r="C760" s="1253"/>
      <c r="D760" s="1253"/>
      <c r="E760" s="57" t="s">
        <v>88</v>
      </c>
      <c r="F760" s="38"/>
      <c r="G760" s="341" t="e">
        <f t="shared" si="40"/>
        <v>#DIV/0!</v>
      </c>
      <c r="H760" s="33"/>
      <c r="I760" s="33"/>
      <c r="J760" s="33"/>
    </row>
    <row r="761" spans="1:10" ht="15.75" hidden="1">
      <c r="A761" s="1246"/>
      <c r="B761" s="1267"/>
      <c r="C761" s="1443"/>
      <c r="D761" s="1443"/>
      <c r="E761" s="57" t="s">
        <v>88</v>
      </c>
      <c r="F761" s="38"/>
      <c r="G761" s="341" t="e">
        <f t="shared" si="40"/>
        <v>#DIV/0!</v>
      </c>
      <c r="H761" s="33"/>
      <c r="I761" s="33"/>
      <c r="J761" s="33"/>
    </row>
    <row r="762" spans="1:10" ht="15.75" hidden="1">
      <c r="A762" s="1246"/>
      <c r="B762" s="1267"/>
      <c r="C762" s="1253"/>
      <c r="D762" s="1253"/>
      <c r="E762" s="57" t="s">
        <v>88</v>
      </c>
      <c r="F762" s="38"/>
      <c r="G762" s="341" t="e">
        <f t="shared" si="40"/>
        <v>#DIV/0!</v>
      </c>
      <c r="H762" s="33"/>
      <c r="I762" s="33"/>
      <c r="J762" s="33"/>
    </row>
    <row r="763" spans="1:10" ht="15.75" hidden="1">
      <c r="A763" s="1246"/>
      <c r="B763" s="1267"/>
      <c r="C763" s="1253"/>
      <c r="D763" s="1253"/>
      <c r="E763" s="57" t="s">
        <v>88</v>
      </c>
      <c r="F763" s="38"/>
      <c r="G763" s="341" t="e">
        <f t="shared" si="40"/>
        <v>#DIV/0!</v>
      </c>
      <c r="H763" s="33"/>
      <c r="I763" s="33"/>
      <c r="J763" s="33"/>
    </row>
    <row r="764" spans="1:10" ht="15.75" hidden="1">
      <c r="A764" s="1246"/>
      <c r="B764" s="1267"/>
      <c r="C764" s="1253"/>
      <c r="D764" s="1253"/>
      <c r="E764" s="57" t="s">
        <v>88</v>
      </c>
      <c r="F764" s="38"/>
      <c r="G764" s="341" t="e">
        <f t="shared" si="40"/>
        <v>#DIV/0!</v>
      </c>
      <c r="H764" s="33"/>
      <c r="I764" s="33"/>
      <c r="J764" s="33"/>
    </row>
    <row r="765" spans="1:10" ht="15.75" hidden="1">
      <c r="A765" s="1246"/>
      <c r="B765" s="1267"/>
      <c r="C765" s="1253"/>
      <c r="D765" s="1253"/>
      <c r="E765" s="57" t="s">
        <v>88</v>
      </c>
      <c r="F765" s="38"/>
      <c r="G765" s="341" t="e">
        <f>H765/F765</f>
        <v>#DIV/0!</v>
      </c>
      <c r="H765" s="33"/>
      <c r="I765" s="33"/>
      <c r="J765" s="33"/>
    </row>
    <row r="766" spans="1:10" s="87" customFormat="1" ht="15.75" hidden="1">
      <c r="A766" s="1247"/>
      <c r="B766" s="1437" t="s">
        <v>582</v>
      </c>
      <c r="C766" s="1438"/>
      <c r="D766" s="1438"/>
      <c r="E766" s="1438"/>
      <c r="F766" s="1438"/>
      <c r="G766" s="1439"/>
      <c r="H766" s="258">
        <f>SUM(H750:H765)</f>
        <v>0</v>
      </c>
      <c r="I766" s="258">
        <f>SUM(I750:I765)</f>
        <v>0</v>
      </c>
      <c r="J766" s="258">
        <f>SUM(J750:J765)</f>
        <v>0</v>
      </c>
    </row>
    <row r="767" spans="1:10" s="278" customFormat="1" ht="15.75" hidden="1">
      <c r="A767" s="1245">
        <v>4</v>
      </c>
      <c r="B767" s="1248">
        <v>345</v>
      </c>
      <c r="C767" s="1251" t="s">
        <v>137</v>
      </c>
      <c r="D767" s="1252"/>
      <c r="E767" s="206" t="s">
        <v>109</v>
      </c>
      <c r="F767" s="207" t="s">
        <v>109</v>
      </c>
      <c r="G767" s="464" t="s">
        <v>109</v>
      </c>
      <c r="H767" s="464" t="s">
        <v>109</v>
      </c>
      <c r="I767" s="464" t="s">
        <v>109</v>
      </c>
      <c r="J767" s="464" t="s">
        <v>109</v>
      </c>
    </row>
    <row r="768" spans="1:10" ht="15.75" hidden="1">
      <c r="A768" s="1246"/>
      <c r="B768" s="1249"/>
      <c r="C768" s="1254"/>
      <c r="D768" s="1255"/>
      <c r="E768" s="57" t="s">
        <v>88</v>
      </c>
      <c r="F768" s="38"/>
      <c r="G768" s="33" t="e">
        <f>H768/F768</f>
        <v>#DIV/0!</v>
      </c>
      <c r="H768" s="33"/>
      <c r="I768" s="33"/>
      <c r="J768" s="33"/>
    </row>
    <row r="769" spans="1:10" ht="15.75" hidden="1">
      <c r="A769" s="1246"/>
      <c r="B769" s="1249"/>
      <c r="C769" s="462"/>
      <c r="D769" s="463"/>
      <c r="E769" s="57" t="s">
        <v>88</v>
      </c>
      <c r="F769" s="38"/>
      <c r="G769" s="33" t="e">
        <f>H769/F769</f>
        <v>#DIV/0!</v>
      </c>
      <c r="H769" s="33"/>
      <c r="I769" s="33"/>
      <c r="J769" s="33"/>
    </row>
    <row r="770" spans="1:10" ht="15.75" hidden="1">
      <c r="A770" s="1246"/>
      <c r="B770" s="1249"/>
      <c r="C770" s="462"/>
      <c r="D770" s="463"/>
      <c r="E770" s="57" t="s">
        <v>88</v>
      </c>
      <c r="F770" s="38"/>
      <c r="G770" s="33" t="e">
        <f>H770/F770</f>
        <v>#DIV/0!</v>
      </c>
      <c r="H770" s="33"/>
      <c r="I770" s="33"/>
      <c r="J770" s="33"/>
    </row>
    <row r="771" spans="1:10" ht="15.75" hidden="1">
      <c r="A771" s="1246"/>
      <c r="B771" s="1249"/>
      <c r="C771" s="1254"/>
      <c r="D771" s="1255"/>
      <c r="E771" s="57" t="s">
        <v>88</v>
      </c>
      <c r="F771" s="38"/>
      <c r="G771" s="33" t="e">
        <f>H771/F771</f>
        <v>#DIV/0!</v>
      </c>
      <c r="H771" s="33"/>
      <c r="I771" s="33"/>
      <c r="J771" s="33"/>
    </row>
    <row r="772" spans="1:10" ht="15.75" hidden="1">
      <c r="A772" s="1246"/>
      <c r="B772" s="1250"/>
      <c r="C772" s="1254"/>
      <c r="D772" s="1255"/>
      <c r="E772" s="57" t="s">
        <v>88</v>
      </c>
      <c r="F772" s="38"/>
      <c r="G772" s="33" t="e">
        <f>H772/F772</f>
        <v>#DIV/0!</v>
      </c>
      <c r="H772" s="33"/>
      <c r="I772" s="33"/>
      <c r="J772" s="33"/>
    </row>
    <row r="773" spans="1:10" s="87" customFormat="1" ht="15.75" hidden="1">
      <c r="A773" s="1247"/>
      <c r="B773" s="1437" t="s">
        <v>583</v>
      </c>
      <c r="C773" s="1438"/>
      <c r="D773" s="1438"/>
      <c r="E773" s="1438"/>
      <c r="F773" s="1438"/>
      <c r="G773" s="1439"/>
      <c r="H773" s="258">
        <f>SUM(H768:H772)</f>
        <v>0</v>
      </c>
      <c r="I773" s="258">
        <f>SUM(I768:I772)</f>
        <v>0</v>
      </c>
      <c r="J773" s="258">
        <f>SUM(J768:J772)</f>
        <v>0</v>
      </c>
    </row>
    <row r="774" spans="1:10" s="278" customFormat="1" ht="15.75" hidden="1">
      <c r="A774" s="1245">
        <v>5</v>
      </c>
      <c r="B774" s="1267">
        <v>346</v>
      </c>
      <c r="C774" s="1297" t="s">
        <v>133</v>
      </c>
      <c r="D774" s="1297"/>
      <c r="E774" s="206" t="s">
        <v>109</v>
      </c>
      <c r="F774" s="207" t="s">
        <v>109</v>
      </c>
      <c r="G774" s="464" t="s">
        <v>109</v>
      </c>
      <c r="H774" s="464" t="s">
        <v>109</v>
      </c>
      <c r="I774" s="464" t="s">
        <v>109</v>
      </c>
      <c r="J774" s="464" t="s">
        <v>109</v>
      </c>
    </row>
    <row r="775" spans="1:10" ht="15.75" hidden="1">
      <c r="A775" s="1246"/>
      <c r="B775" s="1267"/>
      <c r="C775" s="1285"/>
      <c r="D775" s="1285"/>
      <c r="E775" s="57"/>
      <c r="F775" s="38"/>
      <c r="G775" s="33" t="e">
        <f>H775/F775</f>
        <v>#DIV/0!</v>
      </c>
      <c r="H775" s="33"/>
      <c r="I775" s="33"/>
      <c r="J775" s="33"/>
    </row>
    <row r="776" spans="1:10" ht="15.75" hidden="1">
      <c r="A776" s="1246"/>
      <c r="B776" s="1267"/>
      <c r="C776" s="1285"/>
      <c r="D776" s="1285"/>
      <c r="E776" s="57"/>
      <c r="F776" s="38"/>
      <c r="G776" s="33" t="e">
        <f>H776/F776</f>
        <v>#DIV/0!</v>
      </c>
      <c r="H776" s="33"/>
      <c r="I776" s="33"/>
      <c r="J776" s="33"/>
    </row>
    <row r="777" spans="1:10" ht="15.75" hidden="1">
      <c r="A777" s="1246"/>
      <c r="B777" s="1267"/>
      <c r="C777" s="1285"/>
      <c r="D777" s="1285"/>
      <c r="E777" s="57"/>
      <c r="F777" s="38"/>
      <c r="G777" s="33" t="e">
        <f>H777/F777</f>
        <v>#DIV/0!</v>
      </c>
      <c r="H777" s="33"/>
      <c r="I777" s="33"/>
      <c r="J777" s="33"/>
    </row>
    <row r="778" spans="1:10" ht="15.75" hidden="1">
      <c r="A778" s="1246"/>
      <c r="B778" s="1267"/>
      <c r="C778" s="1285"/>
      <c r="D778" s="1285"/>
      <c r="E778" s="57"/>
      <c r="F778" s="38"/>
      <c r="G778" s="33" t="e">
        <f>H778/F778</f>
        <v>#DIV/0!</v>
      </c>
      <c r="H778" s="33"/>
      <c r="I778" s="33"/>
      <c r="J778" s="33"/>
    </row>
    <row r="779" spans="1:10" ht="15.75" hidden="1">
      <c r="A779" s="1246"/>
      <c r="B779" s="1444" t="s">
        <v>576</v>
      </c>
      <c r="C779" s="1445"/>
      <c r="D779" s="1445"/>
      <c r="E779" s="1445"/>
      <c r="F779" s="1445"/>
      <c r="G779" s="1446"/>
      <c r="H779" s="508">
        <f>SUM(H775:H778)</f>
        <v>0</v>
      </c>
      <c r="I779" s="508">
        <f>SUM(I775:I778)</f>
        <v>0</v>
      </c>
      <c r="J779" s="508">
        <f>SUM(J775:J778)</f>
        <v>0</v>
      </c>
    </row>
    <row r="780" spans="1:10" ht="15.75" hidden="1">
      <c r="A780" s="1246"/>
      <c r="B780" s="1267">
        <v>346</v>
      </c>
      <c r="C780" s="1277" t="s">
        <v>135</v>
      </c>
      <c r="D780" s="1278"/>
      <c r="E780" s="206" t="s">
        <v>109</v>
      </c>
      <c r="F780" s="207" t="s">
        <v>109</v>
      </c>
      <c r="G780" s="464" t="s">
        <v>109</v>
      </c>
      <c r="H780" s="464" t="s">
        <v>109</v>
      </c>
      <c r="I780" s="464" t="s">
        <v>109</v>
      </c>
      <c r="J780" s="464" t="s">
        <v>109</v>
      </c>
    </row>
    <row r="781" spans="1:10" ht="15.75" hidden="1">
      <c r="A781" s="1246"/>
      <c r="B781" s="1267"/>
      <c r="C781" s="1175"/>
      <c r="D781" s="1176"/>
      <c r="E781" s="57"/>
      <c r="F781" s="38"/>
      <c r="G781" s="33" t="e">
        <f>H781/F781</f>
        <v>#DIV/0!</v>
      </c>
      <c r="H781" s="33"/>
      <c r="I781" s="33"/>
      <c r="J781" s="33"/>
    </row>
    <row r="782" spans="1:10" ht="15.75" hidden="1">
      <c r="A782" s="1246"/>
      <c r="B782" s="1267"/>
      <c r="C782" s="1175"/>
      <c r="D782" s="1176"/>
      <c r="E782" s="57"/>
      <c r="F782" s="38"/>
      <c r="G782" s="33" t="e">
        <f>H782/F782</f>
        <v>#DIV/0!</v>
      </c>
      <c r="H782" s="33"/>
      <c r="I782" s="33"/>
      <c r="J782" s="33"/>
    </row>
    <row r="783" spans="1:10" ht="15.75" hidden="1">
      <c r="A783" s="1246"/>
      <c r="B783" s="1267"/>
      <c r="C783" s="1175"/>
      <c r="D783" s="1176"/>
      <c r="E783" s="57"/>
      <c r="F783" s="38"/>
      <c r="G783" s="33" t="e">
        <f>H783/F783</f>
        <v>#DIV/0!</v>
      </c>
      <c r="H783" s="33"/>
      <c r="I783" s="33"/>
      <c r="J783" s="33"/>
    </row>
    <row r="784" spans="1:10" ht="15.75" hidden="1">
      <c r="A784" s="1246"/>
      <c r="B784" s="1267"/>
      <c r="C784" s="1175"/>
      <c r="D784" s="1176"/>
      <c r="E784" s="57"/>
      <c r="F784" s="38"/>
      <c r="G784" s="33" t="e">
        <f>H784/F784</f>
        <v>#DIV/0!</v>
      </c>
      <c r="H784" s="33"/>
      <c r="I784" s="33"/>
      <c r="J784" s="33"/>
    </row>
    <row r="785" spans="1:16" ht="15.75" hidden="1">
      <c r="A785" s="1246"/>
      <c r="B785" s="1444" t="s">
        <v>576</v>
      </c>
      <c r="C785" s="1445"/>
      <c r="D785" s="1445"/>
      <c r="E785" s="1445"/>
      <c r="F785" s="1445"/>
      <c r="G785" s="1446"/>
      <c r="H785" s="508">
        <f>SUM(H781:H784)</f>
        <v>0</v>
      </c>
      <c r="I785" s="508">
        <f>SUM(I781:I784)</f>
        <v>0</v>
      </c>
      <c r="J785" s="508">
        <f>SUM(J781:J784)</f>
        <v>0</v>
      </c>
    </row>
    <row r="786" spans="1:16" ht="15.75" hidden="1">
      <c r="A786" s="1246"/>
      <c r="B786" s="1267">
        <v>346</v>
      </c>
      <c r="C786" s="1277" t="s">
        <v>577</v>
      </c>
      <c r="D786" s="1278"/>
      <c r="E786" s="206" t="s">
        <v>109</v>
      </c>
      <c r="F786" s="207" t="s">
        <v>109</v>
      </c>
      <c r="G786" s="464" t="s">
        <v>109</v>
      </c>
      <c r="H786" s="464" t="s">
        <v>109</v>
      </c>
      <c r="I786" s="464" t="s">
        <v>109</v>
      </c>
      <c r="J786" s="464" t="s">
        <v>109</v>
      </c>
    </row>
    <row r="787" spans="1:16" ht="15.75" hidden="1">
      <c r="A787" s="1246"/>
      <c r="B787" s="1267"/>
      <c r="C787" s="1175"/>
      <c r="D787" s="1176"/>
      <c r="E787" s="57" t="s">
        <v>88</v>
      </c>
      <c r="F787" s="38"/>
      <c r="G787" s="33" t="e">
        <f>H787/F787</f>
        <v>#DIV/0!</v>
      </c>
      <c r="H787" s="33"/>
      <c r="I787" s="33"/>
      <c r="J787" s="33"/>
    </row>
    <row r="788" spans="1:16" ht="15.75" hidden="1">
      <c r="A788" s="1246"/>
      <c r="B788" s="1267"/>
      <c r="C788" s="1175"/>
      <c r="D788" s="1176"/>
      <c r="E788" s="57" t="s">
        <v>88</v>
      </c>
      <c r="F788" s="38"/>
      <c r="G788" s="33" t="e">
        <f>H788/F788</f>
        <v>#DIV/0!</v>
      </c>
      <c r="H788" s="33"/>
      <c r="I788" s="33"/>
      <c r="J788" s="33"/>
    </row>
    <row r="789" spans="1:16" ht="15.75" hidden="1">
      <c r="A789" s="1246"/>
      <c r="B789" s="1267"/>
      <c r="C789" s="1175"/>
      <c r="D789" s="1176"/>
      <c r="E789" s="57" t="s">
        <v>88</v>
      </c>
      <c r="F789" s="38"/>
      <c r="G789" s="33" t="e">
        <f>H789/F789</f>
        <v>#DIV/0!</v>
      </c>
      <c r="H789" s="33"/>
      <c r="I789" s="33"/>
      <c r="J789" s="33"/>
    </row>
    <row r="790" spans="1:16" ht="15.75" hidden="1">
      <c r="A790" s="1246"/>
      <c r="B790" s="1267"/>
      <c r="C790" s="1175"/>
      <c r="D790" s="1176"/>
      <c r="E790" s="57" t="s">
        <v>88</v>
      </c>
      <c r="F790" s="38"/>
      <c r="G790" s="33" t="e">
        <f>H790/F790</f>
        <v>#DIV/0!</v>
      </c>
      <c r="H790" s="33"/>
      <c r="I790" s="33"/>
      <c r="J790" s="33"/>
    </row>
    <row r="791" spans="1:16" ht="15.75" hidden="1">
      <c r="A791" s="1246"/>
      <c r="B791" s="1444" t="s">
        <v>576</v>
      </c>
      <c r="C791" s="1445"/>
      <c r="D791" s="1445"/>
      <c r="E791" s="1445"/>
      <c r="F791" s="1445"/>
      <c r="G791" s="1446"/>
      <c r="H791" s="508">
        <f>SUM(H787:H790)</f>
        <v>0</v>
      </c>
      <c r="I791" s="508">
        <f>SUM(I787:I790)</f>
        <v>0</v>
      </c>
      <c r="J791" s="508">
        <f>SUM(J787:J790)</f>
        <v>0</v>
      </c>
    </row>
    <row r="792" spans="1:16" ht="15.75" hidden="1">
      <c r="A792" s="1246"/>
      <c r="B792" s="1267">
        <v>346</v>
      </c>
      <c r="C792" s="1277" t="s">
        <v>136</v>
      </c>
      <c r="D792" s="1278"/>
      <c r="E792" s="206" t="s">
        <v>109</v>
      </c>
      <c r="F792" s="207" t="s">
        <v>109</v>
      </c>
      <c r="G792" s="464" t="s">
        <v>109</v>
      </c>
      <c r="H792" s="464" t="s">
        <v>109</v>
      </c>
      <c r="I792" s="464" t="s">
        <v>109</v>
      </c>
      <c r="J792" s="464" t="s">
        <v>109</v>
      </c>
    </row>
    <row r="793" spans="1:16" ht="15.75" hidden="1">
      <c r="A793" s="1246"/>
      <c r="B793" s="1267"/>
      <c r="C793" s="1312" t="s">
        <v>815</v>
      </c>
      <c r="D793" s="1313"/>
      <c r="E793" s="621" t="s">
        <v>134</v>
      </c>
      <c r="F793" s="38"/>
      <c r="G793" s="33" t="e">
        <f t="shared" ref="G793:G805" si="41">H793/F793</f>
        <v>#DIV/0!</v>
      </c>
      <c r="H793" s="33"/>
      <c r="I793" s="33"/>
      <c r="J793" s="33"/>
      <c r="K793" s="1236" t="s">
        <v>724</v>
      </c>
      <c r="L793" s="1237"/>
      <c r="M793" s="677" t="s">
        <v>725</v>
      </c>
      <c r="N793" s="673" t="s">
        <v>726</v>
      </c>
      <c r="O793" s="673" t="s">
        <v>90</v>
      </c>
      <c r="P793" s="673" t="s">
        <v>727</v>
      </c>
    </row>
    <row r="794" spans="1:16" ht="15.75" hidden="1">
      <c r="A794" s="1246"/>
      <c r="B794" s="1267"/>
      <c r="C794" s="1312" t="s">
        <v>666</v>
      </c>
      <c r="D794" s="1313"/>
      <c r="E794" s="621" t="s">
        <v>88</v>
      </c>
      <c r="F794" s="38"/>
      <c r="G794" s="33" t="e">
        <f t="shared" si="41"/>
        <v>#DIV/0!</v>
      </c>
      <c r="H794" s="33"/>
      <c r="I794" s="33"/>
      <c r="J794" s="33"/>
      <c r="K794" s="678" t="s">
        <v>728</v>
      </c>
      <c r="L794" s="679"/>
      <c r="M794" s="680">
        <v>6</v>
      </c>
      <c r="N794" s="681">
        <v>0.45</v>
      </c>
      <c r="O794" s="681">
        <v>12</v>
      </c>
      <c r="P794" s="681">
        <f>M794*N794*O794</f>
        <v>32.400000000000006</v>
      </c>
    </row>
    <row r="795" spans="1:16" ht="15.75" hidden="1">
      <c r="A795" s="1246"/>
      <c r="B795" s="1267"/>
      <c r="C795" s="1312" t="s">
        <v>816</v>
      </c>
      <c r="D795" s="1313"/>
      <c r="E795" s="621" t="s">
        <v>88</v>
      </c>
      <c r="F795" s="38"/>
      <c r="G795" s="33" t="e">
        <f t="shared" si="41"/>
        <v>#DIV/0!</v>
      </c>
      <c r="H795" s="33"/>
      <c r="I795" s="33"/>
      <c r="J795" s="33"/>
      <c r="K795" s="618" t="s">
        <v>729</v>
      </c>
      <c r="L795" s="682">
        <f>2*12*12</f>
        <v>288</v>
      </c>
      <c r="M795" s="618"/>
      <c r="N795" s="618"/>
      <c r="O795" s="618"/>
      <c r="P795" s="618"/>
    </row>
    <row r="796" spans="1:16" ht="15.75" hidden="1">
      <c r="A796" s="1246"/>
      <c r="B796" s="1267"/>
      <c r="C796" s="1312" t="s">
        <v>817</v>
      </c>
      <c r="D796" s="1313"/>
      <c r="E796" s="621" t="s">
        <v>159</v>
      </c>
      <c r="F796" s="38"/>
      <c r="G796" s="33" t="e">
        <f t="shared" si="41"/>
        <v>#DIV/0!</v>
      </c>
      <c r="H796" s="33"/>
      <c r="I796" s="33"/>
      <c r="J796" s="33"/>
    </row>
    <row r="797" spans="1:16" ht="15.75" hidden="1">
      <c r="A797" s="1246"/>
      <c r="B797" s="1267"/>
      <c r="C797" s="1312" t="s">
        <v>818</v>
      </c>
      <c r="D797" s="1313"/>
      <c r="E797" s="621" t="s">
        <v>157</v>
      </c>
      <c r="F797" s="38"/>
      <c r="G797" s="33" t="e">
        <f t="shared" si="41"/>
        <v>#DIV/0!</v>
      </c>
      <c r="H797" s="33"/>
      <c r="I797" s="33"/>
      <c r="J797" s="33"/>
    </row>
    <row r="798" spans="1:16" ht="15.75" hidden="1">
      <c r="A798" s="1246"/>
      <c r="B798" s="1267"/>
      <c r="C798" s="1312" t="s">
        <v>819</v>
      </c>
      <c r="D798" s="1313"/>
      <c r="E798" s="621" t="s">
        <v>88</v>
      </c>
      <c r="F798" s="38"/>
      <c r="G798" s="33" t="e">
        <f t="shared" si="41"/>
        <v>#DIV/0!</v>
      </c>
      <c r="H798" s="33"/>
      <c r="I798" s="619"/>
      <c r="J798" s="619"/>
    </row>
    <row r="799" spans="1:16" ht="15.75" hidden="1">
      <c r="A799" s="1246"/>
      <c r="B799" s="1267"/>
      <c r="C799" s="1312" t="s">
        <v>820</v>
      </c>
      <c r="D799" s="1313"/>
      <c r="E799" s="621" t="s">
        <v>88</v>
      </c>
      <c r="F799" s="38"/>
      <c r="G799" s="33" t="e">
        <f t="shared" si="41"/>
        <v>#DIV/0!</v>
      </c>
      <c r="H799" s="33"/>
      <c r="I799" s="619"/>
      <c r="J799" s="619"/>
    </row>
    <row r="800" spans="1:16" ht="15.75" hidden="1">
      <c r="A800" s="1246"/>
      <c r="B800" s="1267"/>
      <c r="C800" s="1312" t="s">
        <v>821</v>
      </c>
      <c r="D800" s="1313"/>
      <c r="E800" s="621" t="s">
        <v>88</v>
      </c>
      <c r="F800" s="38"/>
      <c r="G800" s="33" t="e">
        <f t="shared" si="41"/>
        <v>#DIV/0!</v>
      </c>
      <c r="H800" s="33"/>
      <c r="I800" s="619"/>
      <c r="J800" s="619"/>
    </row>
    <row r="801" spans="1:11" ht="15.75" hidden="1">
      <c r="A801" s="1246"/>
      <c r="B801" s="1267"/>
      <c r="C801" s="1312" t="s">
        <v>822</v>
      </c>
      <c r="D801" s="1313"/>
      <c r="E801" s="621" t="s">
        <v>88</v>
      </c>
      <c r="F801" s="38"/>
      <c r="G801" s="33" t="e">
        <f t="shared" si="41"/>
        <v>#DIV/0!</v>
      </c>
      <c r="H801" s="33"/>
      <c r="I801" s="619"/>
      <c r="J801" s="619"/>
    </row>
    <row r="802" spans="1:11" ht="15.75" hidden="1">
      <c r="A802" s="1246"/>
      <c r="B802" s="1267"/>
      <c r="C802" s="1175"/>
      <c r="D802" s="1176"/>
      <c r="E802" s="57" t="s">
        <v>88</v>
      </c>
      <c r="F802" s="38"/>
      <c r="G802" s="33" t="e">
        <f t="shared" si="41"/>
        <v>#DIV/0!</v>
      </c>
      <c r="H802" s="33"/>
      <c r="I802" s="619"/>
      <c r="J802" s="619"/>
    </row>
    <row r="803" spans="1:11" ht="15.75" hidden="1">
      <c r="A803" s="1246"/>
      <c r="B803" s="1267"/>
      <c r="C803" s="1175"/>
      <c r="D803" s="1176"/>
      <c r="E803" s="57" t="s">
        <v>88</v>
      </c>
      <c r="F803" s="38"/>
      <c r="G803" s="33" t="e">
        <f t="shared" si="41"/>
        <v>#DIV/0!</v>
      </c>
      <c r="H803" s="33"/>
      <c r="I803" s="619"/>
      <c r="J803" s="619"/>
    </row>
    <row r="804" spans="1:11" ht="15.75" hidden="1">
      <c r="A804" s="1246"/>
      <c r="B804" s="1267"/>
      <c r="C804" s="1175"/>
      <c r="D804" s="1176"/>
      <c r="E804" s="57" t="s">
        <v>88</v>
      </c>
      <c r="F804" s="38"/>
      <c r="G804" s="33" t="e">
        <f t="shared" si="41"/>
        <v>#DIV/0!</v>
      </c>
      <c r="H804" s="33"/>
      <c r="I804" s="33"/>
      <c r="J804" s="33"/>
    </row>
    <row r="805" spans="1:11" ht="15.75" hidden="1">
      <c r="A805" s="1246"/>
      <c r="B805" s="1267"/>
      <c r="C805" s="1175"/>
      <c r="D805" s="1176"/>
      <c r="E805" s="57" t="s">
        <v>88</v>
      </c>
      <c r="F805" s="38"/>
      <c r="G805" s="33" t="e">
        <f t="shared" si="41"/>
        <v>#DIV/0!</v>
      </c>
      <c r="H805" s="33"/>
      <c r="I805" s="33"/>
      <c r="J805" s="33"/>
    </row>
    <row r="806" spans="1:11" ht="15.75" hidden="1">
      <c r="A806" s="1246"/>
      <c r="B806" s="1444" t="s">
        <v>576</v>
      </c>
      <c r="C806" s="1445"/>
      <c r="D806" s="1445"/>
      <c r="E806" s="1445"/>
      <c r="F806" s="1445"/>
      <c r="G806" s="1446"/>
      <c r="H806" s="508">
        <f>SUM(H793:H805)</f>
        <v>0</v>
      </c>
      <c r="I806" s="508">
        <f>SUM(I793:I805)</f>
        <v>0</v>
      </c>
      <c r="J806" s="508">
        <f>SUM(J793:J805)</f>
        <v>0</v>
      </c>
    </row>
    <row r="807" spans="1:11" s="87" customFormat="1" ht="15.75" hidden="1">
      <c r="A807" s="1247"/>
      <c r="B807" s="1437" t="s">
        <v>584</v>
      </c>
      <c r="C807" s="1438"/>
      <c r="D807" s="1438"/>
      <c r="E807" s="1438"/>
      <c r="F807" s="1438"/>
      <c r="G807" s="1439"/>
      <c r="H807" s="258">
        <f>H779+H785+H791+H806</f>
        <v>0</v>
      </c>
      <c r="I807" s="258">
        <f>I779+I785+I791+I806</f>
        <v>0</v>
      </c>
      <c r="J807" s="258">
        <f>J779+J785+J791+J806</f>
        <v>0</v>
      </c>
    </row>
    <row r="808" spans="1:11" s="278" customFormat="1" ht="36" hidden="1" customHeight="1">
      <c r="A808" s="1245">
        <v>6</v>
      </c>
      <c r="B808" s="1248">
        <v>347</v>
      </c>
      <c r="C808" s="1251" t="s">
        <v>695</v>
      </c>
      <c r="D808" s="1252"/>
      <c r="E808" s="206" t="s">
        <v>109</v>
      </c>
      <c r="F808" s="207" t="s">
        <v>109</v>
      </c>
      <c r="G808" s="636" t="s">
        <v>109</v>
      </c>
      <c r="H808" s="636" t="s">
        <v>109</v>
      </c>
      <c r="I808" s="636" t="s">
        <v>109</v>
      </c>
      <c r="J808" s="636" t="s">
        <v>109</v>
      </c>
    </row>
    <row r="809" spans="1:11" s="618" customFormat="1" ht="15.75" hidden="1">
      <c r="A809" s="1246"/>
      <c r="B809" s="1249"/>
      <c r="C809" s="1254"/>
      <c r="D809" s="1255"/>
      <c r="E809" s="621" t="s">
        <v>88</v>
      </c>
      <c r="F809" s="620"/>
      <c r="G809" s="619" t="e">
        <f>H809/F809</f>
        <v>#DIV/0!</v>
      </c>
      <c r="H809" s="619"/>
      <c r="I809" s="619"/>
      <c r="J809" s="619"/>
    </row>
    <row r="810" spans="1:11" s="618" customFormat="1" ht="15.75" hidden="1">
      <c r="A810" s="1246"/>
      <c r="B810" s="1249"/>
      <c r="C810" s="634"/>
      <c r="D810" s="635"/>
      <c r="E810" s="621" t="s">
        <v>88</v>
      </c>
      <c r="F810" s="620"/>
      <c r="G810" s="619" t="e">
        <f>H810/F810</f>
        <v>#DIV/0!</v>
      </c>
      <c r="H810" s="619"/>
      <c r="I810" s="619"/>
      <c r="J810" s="619"/>
    </row>
    <row r="811" spans="1:11" s="618" customFormat="1" ht="15.75" hidden="1">
      <c r="A811" s="1246"/>
      <c r="B811" s="1249"/>
      <c r="C811" s="634"/>
      <c r="D811" s="635"/>
      <c r="E811" s="621" t="s">
        <v>88</v>
      </c>
      <c r="F811" s="620"/>
      <c r="G811" s="619" t="e">
        <f>H811/F811</f>
        <v>#DIV/0!</v>
      </c>
      <c r="H811" s="619"/>
      <c r="I811" s="619"/>
      <c r="J811" s="619"/>
    </row>
    <row r="812" spans="1:11" s="618" customFormat="1" ht="15.75" hidden="1">
      <c r="A812" s="1246"/>
      <c r="B812" s="1249"/>
      <c r="C812" s="1254"/>
      <c r="D812" s="1255"/>
      <c r="E812" s="621" t="s">
        <v>88</v>
      </c>
      <c r="F812" s="620"/>
      <c r="G812" s="619" t="e">
        <f>H812/F812</f>
        <v>#DIV/0!</v>
      </c>
      <c r="H812" s="619"/>
      <c r="I812" s="619"/>
      <c r="J812" s="619"/>
    </row>
    <row r="813" spans="1:11" s="618" customFormat="1" ht="15.75" hidden="1">
      <c r="A813" s="1246"/>
      <c r="B813" s="1250"/>
      <c r="C813" s="1254"/>
      <c r="D813" s="1255"/>
      <c r="E813" s="621" t="s">
        <v>88</v>
      </c>
      <c r="F813" s="620"/>
      <c r="G813" s="619" t="e">
        <f>H813/F813</f>
        <v>#DIV/0!</v>
      </c>
      <c r="H813" s="619"/>
      <c r="I813" s="619"/>
      <c r="J813" s="619"/>
    </row>
    <row r="814" spans="1:11" s="87" customFormat="1" ht="15.75" hidden="1">
      <c r="A814" s="1247"/>
      <c r="B814" s="1437" t="s">
        <v>694</v>
      </c>
      <c r="C814" s="1438"/>
      <c r="D814" s="1438"/>
      <c r="E814" s="1438"/>
      <c r="F814" s="1438"/>
      <c r="G814" s="1439"/>
      <c r="H814" s="258">
        <f>SUM(H809:H813)</f>
        <v>0</v>
      </c>
      <c r="I814" s="258">
        <f>SUM(I809:I813)</f>
        <v>0</v>
      </c>
      <c r="J814" s="258">
        <f>SUM(J809:J813)</f>
        <v>0</v>
      </c>
    </row>
    <row r="815" spans="1:11" s="87" customFormat="1" ht="15.75" hidden="1">
      <c r="A815" s="1260" t="s">
        <v>363</v>
      </c>
      <c r="B815" s="1261"/>
      <c r="C815" s="1261"/>
      <c r="D815" s="1261"/>
      <c r="E815" s="1261"/>
      <c r="F815" s="1261"/>
      <c r="G815" s="1262"/>
      <c r="H815" s="176">
        <f>H742+H748+H766+H773+H807+H814</f>
        <v>0</v>
      </c>
      <c r="I815" s="176">
        <f t="shared" ref="I815:J815" si="42">I742+I748+I766+I773+I807+I814</f>
        <v>0</v>
      </c>
      <c r="J815" s="176">
        <f t="shared" si="42"/>
        <v>0</v>
      </c>
      <c r="K815" s="273"/>
    </row>
    <row r="816" spans="1:11" s="278" customFormat="1" ht="32.450000000000003" hidden="1" customHeight="1">
      <c r="A816" s="1274" t="s">
        <v>605</v>
      </c>
      <c r="B816" s="1275"/>
      <c r="C816" s="1275"/>
      <c r="D816" s="1276"/>
      <c r="E816" s="206" t="s">
        <v>109</v>
      </c>
      <c r="F816" s="207" t="s">
        <v>109</v>
      </c>
      <c r="G816" s="208" t="s">
        <v>109</v>
      </c>
      <c r="H816" s="208" t="s">
        <v>109</v>
      </c>
      <c r="I816" s="208" t="s">
        <v>109</v>
      </c>
      <c r="J816" s="208" t="s">
        <v>109</v>
      </c>
    </row>
    <row r="817" spans="1:10" s="618" customFormat="1" ht="31.15" hidden="1" customHeight="1">
      <c r="A817" s="929"/>
      <c r="B817" s="1267">
        <v>344</v>
      </c>
      <c r="C817" s="1268" t="s">
        <v>834</v>
      </c>
      <c r="D817" s="1268"/>
      <c r="E817" s="206" t="s">
        <v>109</v>
      </c>
      <c r="F817" s="207" t="s">
        <v>109</v>
      </c>
      <c r="G817" s="928" t="s">
        <v>109</v>
      </c>
      <c r="H817" s="928" t="s">
        <v>109</v>
      </c>
      <c r="I817" s="928" t="s">
        <v>109</v>
      </c>
      <c r="J817" s="928" t="s">
        <v>109</v>
      </c>
    </row>
    <row r="818" spans="1:10" s="618" customFormat="1" ht="15.75" hidden="1">
      <c r="A818" s="929"/>
      <c r="B818" s="1267"/>
      <c r="C818" s="1269"/>
      <c r="D818" s="1269"/>
      <c r="E818" s="621" t="s">
        <v>88</v>
      </c>
      <c r="F818" s="58"/>
      <c r="G818" s="619" t="e">
        <f>H818/F818</f>
        <v>#DIV/0!</v>
      </c>
      <c r="H818" s="82"/>
      <c r="I818" s="619"/>
      <c r="J818" s="619"/>
    </row>
    <row r="819" spans="1:10" s="618" customFormat="1" ht="15.75" hidden="1">
      <c r="A819" s="929"/>
      <c r="B819" s="1267"/>
      <c r="C819" s="1269"/>
      <c r="D819" s="1269"/>
      <c r="E819" s="621" t="s">
        <v>88</v>
      </c>
      <c r="F819" s="58"/>
      <c r="G819" s="619" t="e">
        <f>H819/F819</f>
        <v>#DIV/0!</v>
      </c>
      <c r="H819" s="82"/>
      <c r="I819" s="619"/>
      <c r="J819" s="619"/>
    </row>
    <row r="820" spans="1:10" s="618" customFormat="1" ht="15.75" hidden="1">
      <c r="A820" s="929"/>
      <c r="B820" s="1267"/>
      <c r="C820" s="1269"/>
      <c r="D820" s="1269"/>
      <c r="E820" s="621" t="s">
        <v>88</v>
      </c>
      <c r="F820" s="58"/>
      <c r="G820" s="619" t="e">
        <f>H820/F820</f>
        <v>#DIV/0!</v>
      </c>
      <c r="H820" s="82"/>
      <c r="I820" s="619"/>
      <c r="J820" s="619"/>
    </row>
    <row r="821" spans="1:10" s="618" customFormat="1" ht="15.75" hidden="1">
      <c r="A821" s="929"/>
      <c r="B821" s="1267"/>
      <c r="C821" s="1269"/>
      <c r="D821" s="1269"/>
      <c r="E821" s="621" t="s">
        <v>88</v>
      </c>
      <c r="F821" s="58"/>
      <c r="G821" s="619" t="e">
        <f>H821/F821</f>
        <v>#DIV/0!</v>
      </c>
      <c r="H821" s="82"/>
      <c r="I821" s="619"/>
      <c r="J821" s="619"/>
    </row>
    <row r="822" spans="1:10" s="523" customFormat="1" hidden="1">
      <c r="A822" s="929"/>
      <c r="B822" s="1270" t="s">
        <v>64</v>
      </c>
      <c r="C822" s="1270"/>
      <c r="D822" s="1270"/>
      <c r="E822" s="1270"/>
      <c r="F822" s="1270"/>
      <c r="G822" s="1270"/>
      <c r="H822" s="542">
        <f>SUM(H818:H821)</f>
        <v>0</v>
      </c>
      <c r="I822" s="542">
        <f>SUM(I818:I821)</f>
        <v>0</v>
      </c>
      <c r="J822" s="542">
        <f>SUM(J818:J821)</f>
        <v>0</v>
      </c>
    </row>
    <row r="823" spans="1:10" ht="31.15" customHeight="1">
      <c r="A823" s="1245">
        <v>1</v>
      </c>
      <c r="B823" s="1267">
        <v>346</v>
      </c>
      <c r="C823" s="1268" t="s">
        <v>607</v>
      </c>
      <c r="D823" s="1268"/>
      <c r="E823" s="206" t="s">
        <v>109</v>
      </c>
      <c r="F823" s="207" t="s">
        <v>109</v>
      </c>
      <c r="G823" s="504" t="s">
        <v>109</v>
      </c>
      <c r="H823" s="504" t="s">
        <v>109</v>
      </c>
      <c r="I823" s="504" t="s">
        <v>109</v>
      </c>
      <c r="J823" s="504" t="s">
        <v>109</v>
      </c>
    </row>
    <row r="824" spans="1:10" ht="15.75">
      <c r="A824" s="1246"/>
      <c r="B824" s="1267"/>
      <c r="C824" s="1269" t="s">
        <v>889</v>
      </c>
      <c r="D824" s="1269"/>
      <c r="E824" s="621" t="s">
        <v>88</v>
      </c>
      <c r="F824" s="58">
        <v>100</v>
      </c>
      <c r="G824" s="619">
        <f>H824/F824</f>
        <v>400</v>
      </c>
      <c r="H824" s="82">
        <v>40000</v>
      </c>
      <c r="I824" s="82">
        <v>40000</v>
      </c>
      <c r="J824" s="82">
        <v>40000</v>
      </c>
    </row>
    <row r="825" spans="1:10" ht="15.75">
      <c r="A825" s="1246"/>
      <c r="B825" s="1267"/>
      <c r="C825" s="1269" t="s">
        <v>890</v>
      </c>
      <c r="D825" s="1269"/>
      <c r="E825" s="57" t="s">
        <v>88</v>
      </c>
      <c r="F825" s="58">
        <v>50</v>
      </c>
      <c r="G825" s="33">
        <f>H825/F825</f>
        <v>50</v>
      </c>
      <c r="H825" s="82">
        <v>2500</v>
      </c>
      <c r="I825" s="33">
        <v>2500</v>
      </c>
      <c r="J825" s="33">
        <v>2500</v>
      </c>
    </row>
    <row r="826" spans="1:10" ht="15.75">
      <c r="A826" s="1246"/>
      <c r="B826" s="1267"/>
      <c r="C826" s="1269" t="s">
        <v>891</v>
      </c>
      <c r="D826" s="1269"/>
      <c r="E826" s="57" t="s">
        <v>88</v>
      </c>
      <c r="F826" s="58">
        <v>35</v>
      </c>
      <c r="G826" s="33">
        <f>H826/F826</f>
        <v>180</v>
      </c>
      <c r="H826" s="82">
        <v>6300</v>
      </c>
      <c r="I826" s="33">
        <v>6300</v>
      </c>
      <c r="J826" s="33">
        <v>6300</v>
      </c>
    </row>
    <row r="827" spans="1:10" ht="15.75" hidden="1">
      <c r="A827" s="1246"/>
      <c r="B827" s="1267"/>
      <c r="C827" s="1269"/>
      <c r="D827" s="1269"/>
      <c r="E827" s="57" t="s">
        <v>88</v>
      </c>
      <c r="F827" s="58"/>
      <c r="G827" s="33" t="e">
        <f>H827/F827</f>
        <v>#DIV/0!</v>
      </c>
      <c r="H827" s="82"/>
      <c r="I827" s="33"/>
      <c r="J827" s="33"/>
    </row>
    <row r="828" spans="1:10" s="523" customFormat="1">
      <c r="A828" s="1246"/>
      <c r="B828" s="1270" t="s">
        <v>64</v>
      </c>
      <c r="C828" s="1270"/>
      <c r="D828" s="1270"/>
      <c r="E828" s="1270"/>
      <c r="F828" s="1270"/>
      <c r="G828" s="1270"/>
      <c r="H828" s="542">
        <f>SUM(H824:H827)</f>
        <v>48800</v>
      </c>
      <c r="I828" s="542">
        <f>SUM(I824:I827)</f>
        <v>48800</v>
      </c>
      <c r="J828" s="542">
        <f>SUM(J824:J827)</f>
        <v>48800</v>
      </c>
    </row>
    <row r="829" spans="1:10" ht="15.75" hidden="1">
      <c r="A829" s="1246"/>
      <c r="B829" s="1248">
        <v>346</v>
      </c>
      <c r="C829" s="1277" t="s">
        <v>603</v>
      </c>
      <c r="D829" s="1278"/>
      <c r="E829" s="206" t="s">
        <v>109</v>
      </c>
      <c r="F829" s="207" t="s">
        <v>109</v>
      </c>
      <c r="G829" s="504" t="s">
        <v>109</v>
      </c>
      <c r="H829" s="504" t="s">
        <v>109</v>
      </c>
      <c r="I829" s="504" t="s">
        <v>109</v>
      </c>
      <c r="J829" s="504" t="s">
        <v>109</v>
      </c>
    </row>
    <row r="830" spans="1:10" ht="15.75" hidden="1">
      <c r="A830" s="1246"/>
      <c r="B830" s="1249"/>
      <c r="C830" s="1265"/>
      <c r="D830" s="1266"/>
      <c r="E830" s="57" t="s">
        <v>88</v>
      </c>
      <c r="F830" s="58"/>
      <c r="G830" s="33" t="e">
        <f>H830/F830</f>
        <v>#DIV/0!</v>
      </c>
      <c r="H830" s="82"/>
      <c r="I830" s="33"/>
      <c r="J830" s="33"/>
    </row>
    <row r="831" spans="1:10" ht="15.75" hidden="1">
      <c r="A831" s="1246"/>
      <c r="B831" s="1249"/>
      <c r="C831" s="1265"/>
      <c r="D831" s="1266"/>
      <c r="E831" s="57" t="s">
        <v>88</v>
      </c>
      <c r="F831" s="58"/>
      <c r="G831" s="33" t="e">
        <f t="shared" ref="G831:G851" si="43">H831/F831</f>
        <v>#DIV/0!</v>
      </c>
      <c r="H831" s="82"/>
      <c r="I831" s="33"/>
      <c r="J831" s="33"/>
    </row>
    <row r="832" spans="1:10" ht="15.75" hidden="1">
      <c r="A832" s="1246"/>
      <c r="B832" s="1249"/>
      <c r="C832" s="1265"/>
      <c r="D832" s="1266"/>
      <c r="E832" s="57" t="s">
        <v>88</v>
      </c>
      <c r="F832" s="58"/>
      <c r="G832" s="33" t="e">
        <f t="shared" si="43"/>
        <v>#DIV/0!</v>
      </c>
      <c r="H832" s="82"/>
      <c r="I832" s="33"/>
      <c r="J832" s="33"/>
    </row>
    <row r="833" spans="1:10" ht="15.75" hidden="1">
      <c r="A833" s="1246"/>
      <c r="B833" s="1250"/>
      <c r="C833" s="1265"/>
      <c r="D833" s="1266"/>
      <c r="E833" s="57" t="s">
        <v>88</v>
      </c>
      <c r="F833" s="58"/>
      <c r="G833" s="33" t="e">
        <f t="shared" si="43"/>
        <v>#DIV/0!</v>
      </c>
      <c r="H833" s="82"/>
      <c r="I833" s="33"/>
      <c r="J833" s="33"/>
    </row>
    <row r="834" spans="1:10" s="523" customFormat="1" hidden="1">
      <c r="A834" s="1246"/>
      <c r="B834" s="1270" t="s">
        <v>64</v>
      </c>
      <c r="C834" s="1270"/>
      <c r="D834" s="1270"/>
      <c r="E834" s="1270"/>
      <c r="F834" s="1270"/>
      <c r="G834" s="1270"/>
      <c r="H834" s="541">
        <f>SUM(H830:H833)</f>
        <v>0</v>
      </c>
      <c r="I834" s="541">
        <f>SUM(I830:I833)</f>
        <v>0</v>
      </c>
      <c r="J834" s="541">
        <f>SUM(J830:J833)</f>
        <v>0</v>
      </c>
    </row>
    <row r="835" spans="1:10" ht="33" hidden="1" customHeight="1">
      <c r="A835" s="1246"/>
      <c r="B835" s="1248">
        <v>346</v>
      </c>
      <c r="C835" s="1277" t="s">
        <v>619</v>
      </c>
      <c r="D835" s="1278"/>
      <c r="E835" s="206" t="s">
        <v>109</v>
      </c>
      <c r="F835" s="207" t="s">
        <v>109</v>
      </c>
      <c r="G835" s="504" t="s">
        <v>109</v>
      </c>
      <c r="H835" s="504" t="s">
        <v>109</v>
      </c>
      <c r="I835" s="504" t="s">
        <v>109</v>
      </c>
      <c r="J835" s="504" t="s">
        <v>109</v>
      </c>
    </row>
    <row r="836" spans="1:10" ht="15.75" hidden="1">
      <c r="A836" s="1246"/>
      <c r="B836" s="1249"/>
      <c r="C836" s="1265"/>
      <c r="D836" s="1266"/>
      <c r="E836" s="621" t="s">
        <v>88</v>
      </c>
      <c r="F836" s="58"/>
      <c r="G836" s="619" t="e">
        <f>H836/F836</f>
        <v>#DIV/0!</v>
      </c>
      <c r="H836" s="82"/>
      <c r="I836" s="33"/>
      <c r="J836" s="33"/>
    </row>
    <row r="837" spans="1:10" ht="15.75" hidden="1">
      <c r="A837" s="1246"/>
      <c r="B837" s="1249"/>
      <c r="C837" s="1265"/>
      <c r="D837" s="1266"/>
      <c r="E837" s="621" t="s">
        <v>88</v>
      </c>
      <c r="F837" s="58"/>
      <c r="G837" s="619" t="e">
        <f>H837/F837</f>
        <v>#DIV/0!</v>
      </c>
      <c r="H837" s="82"/>
      <c r="I837" s="33"/>
      <c r="J837" s="33"/>
    </row>
    <row r="838" spans="1:10" ht="15.75" hidden="1">
      <c r="A838" s="1246"/>
      <c r="B838" s="1249"/>
      <c r="C838" s="1265"/>
      <c r="D838" s="1266"/>
      <c r="E838" s="621" t="s">
        <v>668</v>
      </c>
      <c r="F838" s="58"/>
      <c r="G838" s="619" t="e">
        <f>H838/F838</f>
        <v>#DIV/0!</v>
      </c>
      <c r="H838" s="82"/>
      <c r="I838" s="33"/>
      <c r="J838" s="33"/>
    </row>
    <row r="839" spans="1:10" ht="15.75" hidden="1">
      <c r="A839" s="1246"/>
      <c r="B839" s="1250"/>
      <c r="C839" s="1265"/>
      <c r="D839" s="1266"/>
      <c r="E839" s="621" t="s">
        <v>668</v>
      </c>
      <c r="F839" s="58"/>
      <c r="G839" s="619" t="e">
        <f>H839/F839</f>
        <v>#DIV/0!</v>
      </c>
      <c r="H839" s="82"/>
      <c r="I839" s="33"/>
      <c r="J839" s="33"/>
    </row>
    <row r="840" spans="1:10" s="523" customFormat="1" hidden="1">
      <c r="A840" s="1246"/>
      <c r="B840" s="1270" t="s">
        <v>64</v>
      </c>
      <c r="C840" s="1270"/>
      <c r="D840" s="1270"/>
      <c r="E840" s="1270"/>
      <c r="F840" s="1270"/>
      <c r="G840" s="1270"/>
      <c r="H840" s="541">
        <f>SUM(H836:H839)</f>
        <v>0</v>
      </c>
      <c r="I840" s="541">
        <f>SUM(I836:I839)</f>
        <v>0</v>
      </c>
      <c r="J840" s="541">
        <f>SUM(J836:J839)</f>
        <v>0</v>
      </c>
    </row>
    <row r="841" spans="1:10" ht="35.450000000000003" hidden="1" customHeight="1">
      <c r="A841" s="1246"/>
      <c r="B841" s="1248">
        <v>346</v>
      </c>
      <c r="C841" s="1277" t="s">
        <v>135</v>
      </c>
      <c r="D841" s="1278"/>
      <c r="E841" s="206" t="s">
        <v>109</v>
      </c>
      <c r="F841" s="207" t="s">
        <v>109</v>
      </c>
      <c r="G841" s="504" t="s">
        <v>109</v>
      </c>
      <c r="H841" s="504" t="s">
        <v>109</v>
      </c>
      <c r="I841" s="504" t="s">
        <v>109</v>
      </c>
      <c r="J841" s="504" t="s">
        <v>109</v>
      </c>
    </row>
    <row r="842" spans="1:10" ht="15.75" hidden="1">
      <c r="A842" s="1246"/>
      <c r="B842" s="1249"/>
      <c r="C842" s="1265"/>
      <c r="D842" s="1266"/>
      <c r="E842" s="57" t="s">
        <v>88</v>
      </c>
      <c r="F842" s="58"/>
      <c r="G842" s="33" t="e">
        <f>H842/F842</f>
        <v>#DIV/0!</v>
      </c>
      <c r="H842" s="82"/>
      <c r="I842" s="33"/>
      <c r="J842" s="33"/>
    </row>
    <row r="843" spans="1:10" ht="15.75" hidden="1">
      <c r="A843" s="1246"/>
      <c r="B843" s="1249"/>
      <c r="C843" s="1265"/>
      <c r="D843" s="1266"/>
      <c r="E843" s="57" t="s">
        <v>88</v>
      </c>
      <c r="F843" s="58"/>
      <c r="G843" s="33" t="e">
        <f>H843/F843</f>
        <v>#DIV/0!</v>
      </c>
      <c r="H843" s="82"/>
      <c r="I843" s="33"/>
      <c r="J843" s="33"/>
    </row>
    <row r="844" spans="1:10" ht="15.75" hidden="1">
      <c r="A844" s="1246"/>
      <c r="B844" s="1249"/>
      <c r="C844" s="1265"/>
      <c r="D844" s="1266"/>
      <c r="E844" s="57" t="s">
        <v>88</v>
      </c>
      <c r="F844" s="58"/>
      <c r="G844" s="33" t="e">
        <f>H844/F844</f>
        <v>#DIV/0!</v>
      </c>
      <c r="H844" s="82"/>
      <c r="I844" s="33"/>
      <c r="J844" s="33"/>
    </row>
    <row r="845" spans="1:10" ht="15.75" hidden="1">
      <c r="A845" s="1246"/>
      <c r="B845" s="1250"/>
      <c r="C845" s="1265"/>
      <c r="D845" s="1266"/>
      <c r="E845" s="57" t="s">
        <v>88</v>
      </c>
      <c r="F845" s="58"/>
      <c r="G845" s="33" t="e">
        <f>H845/F845</f>
        <v>#DIV/0!</v>
      </c>
      <c r="H845" s="82"/>
      <c r="I845" s="33"/>
      <c r="J845" s="33"/>
    </row>
    <row r="846" spans="1:10" s="523" customFormat="1" hidden="1">
      <c r="A846" s="1246"/>
      <c r="B846" s="1270" t="s">
        <v>64</v>
      </c>
      <c r="C846" s="1270"/>
      <c r="D846" s="1270"/>
      <c r="E846" s="1270"/>
      <c r="F846" s="1270"/>
      <c r="G846" s="1270"/>
      <c r="H846" s="541">
        <f>SUM(H842:H845)</f>
        <v>0</v>
      </c>
      <c r="I846" s="541">
        <f>SUM(I842:I845)</f>
        <v>0</v>
      </c>
      <c r="J846" s="541">
        <f>SUM(J842:J845)</f>
        <v>0</v>
      </c>
    </row>
    <row r="847" spans="1:10" ht="15.75" hidden="1">
      <c r="A847" s="1246"/>
      <c r="B847" s="1248">
        <v>346</v>
      </c>
      <c r="C847" s="1277" t="s">
        <v>620</v>
      </c>
      <c r="D847" s="1278"/>
      <c r="E847" s="206" t="s">
        <v>109</v>
      </c>
      <c r="F847" s="207" t="s">
        <v>109</v>
      </c>
      <c r="G847" s="504" t="s">
        <v>109</v>
      </c>
      <c r="H847" s="504" t="s">
        <v>109</v>
      </c>
      <c r="I847" s="504" t="s">
        <v>109</v>
      </c>
      <c r="J847" s="504" t="s">
        <v>109</v>
      </c>
    </row>
    <row r="848" spans="1:10" ht="15.75" hidden="1">
      <c r="A848" s="1246"/>
      <c r="B848" s="1249"/>
      <c r="C848" s="1265"/>
      <c r="D848" s="1266"/>
      <c r="E848" s="57" t="s">
        <v>88</v>
      </c>
      <c r="F848" s="58"/>
      <c r="G848" s="33" t="e">
        <f t="shared" si="43"/>
        <v>#DIV/0!</v>
      </c>
      <c r="H848" s="82"/>
      <c r="I848" s="33"/>
      <c r="J848" s="33"/>
    </row>
    <row r="849" spans="1:10" ht="15.75" hidden="1">
      <c r="A849" s="1246"/>
      <c r="B849" s="1249"/>
      <c r="C849" s="1265"/>
      <c r="D849" s="1266"/>
      <c r="E849" s="57" t="s">
        <v>88</v>
      </c>
      <c r="F849" s="58"/>
      <c r="G849" s="33" t="e">
        <f t="shared" si="43"/>
        <v>#DIV/0!</v>
      </c>
      <c r="H849" s="82"/>
      <c r="I849" s="33"/>
      <c r="J849" s="33"/>
    </row>
    <row r="850" spans="1:10" ht="15.75" hidden="1">
      <c r="A850" s="1246"/>
      <c r="B850" s="1249"/>
      <c r="C850" s="1265"/>
      <c r="D850" s="1266"/>
      <c r="E850" s="57" t="s">
        <v>88</v>
      </c>
      <c r="F850" s="58"/>
      <c r="G850" s="33" t="e">
        <f t="shared" si="43"/>
        <v>#DIV/0!</v>
      </c>
      <c r="H850" s="82"/>
      <c r="I850" s="33"/>
      <c r="J850" s="33"/>
    </row>
    <row r="851" spans="1:10" ht="15.75" hidden="1">
      <c r="A851" s="1246"/>
      <c r="B851" s="1250"/>
      <c r="C851" s="1265"/>
      <c r="D851" s="1266"/>
      <c r="E851" s="57" t="s">
        <v>88</v>
      </c>
      <c r="F851" s="58"/>
      <c r="G851" s="33" t="e">
        <f t="shared" si="43"/>
        <v>#DIV/0!</v>
      </c>
      <c r="H851" s="82"/>
      <c r="I851" s="33"/>
      <c r="J851" s="33"/>
    </row>
    <row r="852" spans="1:10" s="523" customFormat="1" hidden="1">
      <c r="A852" s="1246"/>
      <c r="B852" s="1270" t="s">
        <v>64</v>
      </c>
      <c r="C852" s="1270"/>
      <c r="D852" s="1270"/>
      <c r="E852" s="1270"/>
      <c r="F852" s="1270"/>
      <c r="G852" s="1270"/>
      <c r="H852" s="541">
        <f>SUM(H848:H851)</f>
        <v>0</v>
      </c>
      <c r="I852" s="541">
        <f>SUM(I848:I851)</f>
        <v>0</v>
      </c>
      <c r="J852" s="541">
        <f>SUM(J848:J851)</f>
        <v>0</v>
      </c>
    </row>
    <row r="853" spans="1:10" ht="33.6" hidden="1" customHeight="1">
      <c r="A853" s="1246"/>
      <c r="B853" s="1248">
        <v>346</v>
      </c>
      <c r="C853" s="1277" t="s">
        <v>621</v>
      </c>
      <c r="D853" s="1278"/>
      <c r="E853" s="206" t="s">
        <v>109</v>
      </c>
      <c r="F853" s="207" t="s">
        <v>109</v>
      </c>
      <c r="G853" s="504" t="s">
        <v>109</v>
      </c>
      <c r="H853" s="504" t="s">
        <v>109</v>
      </c>
      <c r="I853" s="504" t="s">
        <v>109</v>
      </c>
      <c r="J853" s="504" t="s">
        <v>109</v>
      </c>
    </row>
    <row r="854" spans="1:10" ht="15.75" hidden="1">
      <c r="A854" s="1246"/>
      <c r="B854" s="1249"/>
      <c r="C854" s="1265"/>
      <c r="D854" s="1266"/>
      <c r="E854" s="621" t="s">
        <v>88</v>
      </c>
      <c r="F854" s="58"/>
      <c r="G854" s="619" t="e">
        <f>H854/F854</f>
        <v>#DIV/0!</v>
      </c>
      <c r="H854" s="82"/>
      <c r="I854" s="33"/>
      <c r="J854" s="33"/>
    </row>
    <row r="855" spans="1:10" ht="15.75" hidden="1">
      <c r="A855" s="1246"/>
      <c r="B855" s="1249"/>
      <c r="C855" s="1265"/>
      <c r="D855" s="1266"/>
      <c r="E855" s="621" t="s">
        <v>88</v>
      </c>
      <c r="F855" s="58"/>
      <c r="G855" s="619" t="e">
        <f>H855/F855</f>
        <v>#DIV/0!</v>
      </c>
      <c r="H855" s="82"/>
      <c r="I855" s="33"/>
      <c r="J855" s="33"/>
    </row>
    <row r="856" spans="1:10" ht="15.75" hidden="1">
      <c r="A856" s="1246"/>
      <c r="B856" s="1249"/>
      <c r="C856" s="1265"/>
      <c r="D856" s="1266"/>
      <c r="E856" s="621" t="s">
        <v>88</v>
      </c>
      <c r="F856" s="58"/>
      <c r="G856" s="619" t="e">
        <f>H856/F856</f>
        <v>#DIV/0!</v>
      </c>
      <c r="H856" s="82"/>
      <c r="I856" s="33"/>
      <c r="J856" s="33"/>
    </row>
    <row r="857" spans="1:10" s="618" customFormat="1" ht="15.75" hidden="1">
      <c r="A857" s="1246"/>
      <c r="B857" s="1249"/>
      <c r="C857" s="1265"/>
      <c r="D857" s="1266"/>
      <c r="E857" s="621" t="s">
        <v>88</v>
      </c>
      <c r="F857" s="58"/>
      <c r="G857" s="619" t="e">
        <f t="shared" ref="G857:G862" si="44">H857/F857</f>
        <v>#DIV/0!</v>
      </c>
      <c r="H857" s="82"/>
      <c r="I857" s="619"/>
      <c r="J857" s="619"/>
    </row>
    <row r="858" spans="1:10" s="618" customFormat="1" ht="15.75" hidden="1">
      <c r="A858" s="1246"/>
      <c r="B858" s="1249"/>
      <c r="C858" s="1265"/>
      <c r="D858" s="1266"/>
      <c r="E858" s="621" t="s">
        <v>88</v>
      </c>
      <c r="F858" s="58"/>
      <c r="G858" s="619" t="e">
        <f t="shared" si="44"/>
        <v>#DIV/0!</v>
      </c>
      <c r="H858" s="82"/>
      <c r="I858" s="619"/>
      <c r="J858" s="619"/>
    </row>
    <row r="859" spans="1:10" s="618" customFormat="1" ht="15.75" hidden="1">
      <c r="A859" s="1246"/>
      <c r="B859" s="1249"/>
      <c r="C859" s="1265"/>
      <c r="D859" s="1266"/>
      <c r="E859" s="621" t="s">
        <v>88</v>
      </c>
      <c r="F859" s="58"/>
      <c r="G859" s="619" t="e">
        <f t="shared" si="44"/>
        <v>#DIV/0!</v>
      </c>
      <c r="H859" s="82"/>
      <c r="I859" s="619"/>
      <c r="J859" s="619"/>
    </row>
    <row r="860" spans="1:10" s="618" customFormat="1" ht="15.75" hidden="1">
      <c r="A860" s="1246"/>
      <c r="B860" s="1249"/>
      <c r="C860" s="1265"/>
      <c r="D860" s="1266"/>
      <c r="E860" s="621" t="s">
        <v>88</v>
      </c>
      <c r="F860" s="58"/>
      <c r="G860" s="619" t="e">
        <f t="shared" si="44"/>
        <v>#DIV/0!</v>
      </c>
      <c r="H860" s="82"/>
      <c r="I860" s="619"/>
      <c r="J860" s="619"/>
    </row>
    <row r="861" spans="1:10" s="618" customFormat="1" ht="15.75" hidden="1">
      <c r="A861" s="1246"/>
      <c r="B861" s="1249"/>
      <c r="C861" s="1265"/>
      <c r="D861" s="1266"/>
      <c r="E861" s="621" t="s">
        <v>88</v>
      </c>
      <c r="F861" s="58"/>
      <c r="G861" s="619" t="e">
        <f t="shared" si="44"/>
        <v>#DIV/0!</v>
      </c>
      <c r="H861" s="82"/>
      <c r="I861" s="619"/>
      <c r="J861" s="619"/>
    </row>
    <row r="862" spans="1:10" s="618" customFormat="1" ht="15.75" hidden="1">
      <c r="A862" s="1246"/>
      <c r="B862" s="1249"/>
      <c r="C862" s="1265"/>
      <c r="D862" s="1266"/>
      <c r="E862" s="621" t="s">
        <v>88</v>
      </c>
      <c r="F862" s="58"/>
      <c r="G862" s="619" t="e">
        <f t="shared" si="44"/>
        <v>#DIV/0!</v>
      </c>
      <c r="H862" s="82"/>
      <c r="I862" s="619"/>
      <c r="J862" s="619"/>
    </row>
    <row r="863" spans="1:10" ht="15.75" hidden="1">
      <c r="A863" s="1246"/>
      <c r="B863" s="1250"/>
      <c r="C863" s="1265"/>
      <c r="D863" s="1266"/>
      <c r="E863" s="621"/>
      <c r="F863" s="58"/>
      <c r="G863" s="619" t="e">
        <f>H863/F863</f>
        <v>#DIV/0!</v>
      </c>
      <c r="H863" s="82"/>
      <c r="I863" s="33"/>
      <c r="J863" s="33"/>
    </row>
    <row r="864" spans="1:10" s="523" customFormat="1" hidden="1">
      <c r="A864" s="1246"/>
      <c r="B864" s="1270" t="s">
        <v>64</v>
      </c>
      <c r="C864" s="1270"/>
      <c r="D864" s="1270"/>
      <c r="E864" s="1270"/>
      <c r="F864" s="1270"/>
      <c r="G864" s="1270"/>
      <c r="H864" s="541">
        <f>SUM(H854:H863)</f>
        <v>0</v>
      </c>
      <c r="I864" s="541">
        <f>SUM(I854:I863)</f>
        <v>0</v>
      </c>
      <c r="J864" s="541">
        <f>SUM(J854:J863)</f>
        <v>0</v>
      </c>
    </row>
    <row r="865" spans="1:10" s="87" customFormat="1" ht="15.75">
      <c r="A865" s="1247"/>
      <c r="B865" s="1242" t="s">
        <v>584</v>
      </c>
      <c r="C865" s="1243"/>
      <c r="D865" s="1243"/>
      <c r="E865" s="1243"/>
      <c r="F865" s="1243"/>
      <c r="G865" s="1244"/>
      <c r="H865" s="176">
        <f>H864+H852+H846+H840+H834+H828</f>
        <v>48800</v>
      </c>
      <c r="I865" s="176">
        <f>I864+I852+I846+I840+I834+I828</f>
        <v>48800</v>
      </c>
      <c r="J865" s="176">
        <f>J864+J852+J846+J840+J834+J828</f>
        <v>48800</v>
      </c>
    </row>
    <row r="866" spans="1:10" s="524" customFormat="1" ht="34.15" hidden="1" customHeight="1">
      <c r="A866" s="1245">
        <v>2</v>
      </c>
      <c r="B866" s="1248">
        <v>347</v>
      </c>
      <c r="C866" s="1251" t="s">
        <v>695</v>
      </c>
      <c r="D866" s="1252"/>
      <c r="E866" s="206" t="s">
        <v>109</v>
      </c>
      <c r="F866" s="207" t="s">
        <v>109</v>
      </c>
      <c r="G866" s="636" t="s">
        <v>109</v>
      </c>
      <c r="H866" s="636" t="s">
        <v>109</v>
      </c>
      <c r="I866" s="636" t="s">
        <v>109</v>
      </c>
      <c r="J866" s="636" t="s">
        <v>109</v>
      </c>
    </row>
    <row r="867" spans="1:10" s="618" customFormat="1" ht="15.75" hidden="1">
      <c r="A867" s="1246"/>
      <c r="B867" s="1249"/>
      <c r="C867" s="1265"/>
      <c r="D867" s="1266"/>
      <c r="E867" s="621" t="s">
        <v>88</v>
      </c>
      <c r="F867" s="58"/>
      <c r="G867" s="619" t="e">
        <f>H867/F867</f>
        <v>#DIV/0!</v>
      </c>
      <c r="H867" s="82"/>
      <c r="I867" s="65"/>
      <c r="J867" s="65"/>
    </row>
    <row r="868" spans="1:10" s="618" customFormat="1" ht="15.75" hidden="1">
      <c r="A868" s="1246"/>
      <c r="B868" s="1249"/>
      <c r="C868" s="1265"/>
      <c r="D868" s="1266"/>
      <c r="E868" s="621" t="s">
        <v>88</v>
      </c>
      <c r="F868" s="58"/>
      <c r="G868" s="619" t="e">
        <f>H868/F868</f>
        <v>#DIV/0!</v>
      </c>
      <c r="H868" s="82"/>
      <c r="I868" s="619"/>
      <c r="J868" s="619"/>
    </row>
    <row r="869" spans="1:10" s="618" customFormat="1" ht="15.75" hidden="1">
      <c r="A869" s="1246"/>
      <c r="B869" s="1249"/>
      <c r="C869" s="1265"/>
      <c r="D869" s="1266"/>
      <c r="E869" s="621" t="s">
        <v>88</v>
      </c>
      <c r="F869" s="58"/>
      <c r="G869" s="619" t="e">
        <f>H869/F869</f>
        <v>#DIV/0!</v>
      </c>
      <c r="H869" s="82"/>
      <c r="I869" s="619"/>
      <c r="J869" s="619"/>
    </row>
    <row r="870" spans="1:10" s="618" customFormat="1" ht="15.75" hidden="1">
      <c r="A870" s="1246"/>
      <c r="B870" s="1249"/>
      <c r="C870" s="1265"/>
      <c r="D870" s="1266"/>
      <c r="E870" s="621" t="s">
        <v>88</v>
      </c>
      <c r="F870" s="58"/>
      <c r="G870" s="619" t="e">
        <f>H870/F870</f>
        <v>#DIV/0!</v>
      </c>
      <c r="H870" s="82"/>
      <c r="I870" s="65"/>
      <c r="J870" s="65"/>
    </row>
    <row r="871" spans="1:10" s="618" customFormat="1" ht="15.75" hidden="1">
      <c r="A871" s="1246"/>
      <c r="B871" s="1249"/>
      <c r="C871" s="1265"/>
      <c r="D871" s="1266"/>
      <c r="E871" s="621" t="s">
        <v>88</v>
      </c>
      <c r="F871" s="58"/>
      <c r="G871" s="619" t="e">
        <f t="shared" ref="G871:G876" si="45">H871/F871</f>
        <v>#DIV/0!</v>
      </c>
      <c r="H871" s="82"/>
      <c r="I871" s="65"/>
      <c r="J871" s="65"/>
    </row>
    <row r="872" spans="1:10" s="618" customFormat="1" ht="15.75" hidden="1">
      <c r="A872" s="1246"/>
      <c r="B872" s="1249"/>
      <c r="C872" s="1265"/>
      <c r="D872" s="1266"/>
      <c r="E872" s="621" t="s">
        <v>88</v>
      </c>
      <c r="F872" s="58"/>
      <c r="G872" s="619" t="e">
        <f t="shared" si="45"/>
        <v>#DIV/0!</v>
      </c>
      <c r="H872" s="82"/>
      <c r="I872" s="619"/>
      <c r="J872" s="619"/>
    </row>
    <row r="873" spans="1:10" s="618" customFormat="1" ht="15.75" hidden="1">
      <c r="A873" s="1246"/>
      <c r="B873" s="1249"/>
      <c r="C873" s="1265"/>
      <c r="D873" s="1266"/>
      <c r="E873" s="621" t="s">
        <v>88</v>
      </c>
      <c r="F873" s="58"/>
      <c r="G873" s="619" t="e">
        <f t="shared" si="45"/>
        <v>#DIV/0!</v>
      </c>
      <c r="H873" s="82"/>
      <c r="I873" s="619"/>
      <c r="J873" s="619"/>
    </row>
    <row r="874" spans="1:10" s="618" customFormat="1" ht="15.75" hidden="1">
      <c r="A874" s="1246"/>
      <c r="B874" s="1249"/>
      <c r="C874" s="1265"/>
      <c r="D874" s="1266"/>
      <c r="E874" s="621" t="s">
        <v>88</v>
      </c>
      <c r="F874" s="58"/>
      <c r="G874" s="619" t="e">
        <f t="shared" si="45"/>
        <v>#DIV/0!</v>
      </c>
      <c r="H874" s="82"/>
      <c r="I874" s="65"/>
      <c r="J874" s="65"/>
    </row>
    <row r="875" spans="1:10" s="618" customFormat="1" ht="15.75" hidden="1">
      <c r="A875" s="1246"/>
      <c r="B875" s="1249"/>
      <c r="C875" s="1265"/>
      <c r="D875" s="1266"/>
      <c r="E875" s="621" t="s">
        <v>88</v>
      </c>
      <c r="F875" s="58"/>
      <c r="G875" s="619" t="e">
        <f t="shared" si="45"/>
        <v>#DIV/0!</v>
      </c>
      <c r="H875" s="82"/>
      <c r="I875" s="619"/>
      <c r="J875" s="619"/>
    </row>
    <row r="876" spans="1:10" s="618" customFormat="1" ht="15.75" hidden="1">
      <c r="A876" s="1246"/>
      <c r="B876" s="1249"/>
      <c r="C876" s="1265"/>
      <c r="D876" s="1266"/>
      <c r="E876" s="621" t="s">
        <v>88</v>
      </c>
      <c r="F876" s="58"/>
      <c r="G876" s="619" t="e">
        <f t="shared" si="45"/>
        <v>#DIV/0!</v>
      </c>
      <c r="H876" s="82"/>
      <c r="I876" s="619"/>
      <c r="J876" s="619"/>
    </row>
    <row r="877" spans="1:10" s="87" customFormat="1" ht="15.75" hidden="1">
      <c r="A877" s="1247"/>
      <c r="B877" s="1242" t="s">
        <v>694</v>
      </c>
      <c r="C877" s="1243"/>
      <c r="D877" s="1243"/>
      <c r="E877" s="1243"/>
      <c r="F877" s="1243"/>
      <c r="G877" s="1244"/>
      <c r="H877" s="176">
        <f>SUM(H867:H876)</f>
        <v>0</v>
      </c>
      <c r="I877" s="176">
        <f>SUM(I867:I876)</f>
        <v>0</v>
      </c>
      <c r="J877" s="176">
        <f>SUM(J867:J876)</f>
        <v>0</v>
      </c>
    </row>
    <row r="878" spans="1:10" s="524" customFormat="1" ht="15.75">
      <c r="A878" s="1245">
        <v>3</v>
      </c>
      <c r="B878" s="1248">
        <v>349</v>
      </c>
      <c r="C878" s="1251" t="s">
        <v>586</v>
      </c>
      <c r="D878" s="1252"/>
      <c r="E878" s="206" t="s">
        <v>109</v>
      </c>
      <c r="F878" s="207" t="s">
        <v>109</v>
      </c>
      <c r="G878" s="504" t="s">
        <v>109</v>
      </c>
      <c r="H878" s="504" t="s">
        <v>109</v>
      </c>
      <c r="I878" s="504" t="s">
        <v>109</v>
      </c>
      <c r="J878" s="504" t="s">
        <v>109</v>
      </c>
    </row>
    <row r="879" spans="1:10" ht="15.75">
      <c r="A879" s="1246"/>
      <c r="B879" s="1249"/>
      <c r="C879" s="1265" t="s">
        <v>887</v>
      </c>
      <c r="D879" s="1266"/>
      <c r="E879" s="57" t="s">
        <v>88</v>
      </c>
      <c r="F879" s="58">
        <v>35</v>
      </c>
      <c r="G879" s="619">
        <f t="shared" ref="G879:G881" si="46">H879/F879</f>
        <v>135</v>
      </c>
      <c r="H879" s="82">
        <v>4725</v>
      </c>
      <c r="I879" s="82">
        <v>4725</v>
      </c>
      <c r="J879" s="82">
        <v>4725</v>
      </c>
    </row>
    <row r="880" spans="1:10" ht="15.75">
      <c r="A880" s="1246"/>
      <c r="B880" s="1249"/>
      <c r="C880" s="1265" t="s">
        <v>888</v>
      </c>
      <c r="D880" s="1266"/>
      <c r="E880" s="57" t="s">
        <v>88</v>
      </c>
      <c r="F880" s="58">
        <v>35</v>
      </c>
      <c r="G880" s="619">
        <f t="shared" si="46"/>
        <v>135</v>
      </c>
      <c r="H880" s="82">
        <v>4725</v>
      </c>
      <c r="I880" s="82">
        <v>4725</v>
      </c>
      <c r="J880" s="82">
        <v>4725</v>
      </c>
    </row>
    <row r="881" spans="1:10" ht="15.75" hidden="1">
      <c r="A881" s="1246"/>
      <c r="B881" s="1249"/>
      <c r="C881" s="1265"/>
      <c r="D881" s="1266"/>
      <c r="E881" s="57" t="s">
        <v>88</v>
      </c>
      <c r="F881" s="58"/>
      <c r="G881" s="619" t="e">
        <f t="shared" si="46"/>
        <v>#DIV/0!</v>
      </c>
      <c r="H881" s="82"/>
      <c r="I881" s="82"/>
      <c r="J881" s="82"/>
    </row>
    <row r="882" spans="1:10" ht="15.75" hidden="1">
      <c r="A882" s="1246"/>
      <c r="B882" s="1249"/>
      <c r="C882" s="1265"/>
      <c r="D882" s="1266"/>
      <c r="E882" s="57" t="s">
        <v>88</v>
      </c>
      <c r="F882" s="58"/>
      <c r="G882" s="33" t="e">
        <f>H882/F882</f>
        <v>#DIV/0!</v>
      </c>
      <c r="H882" s="82"/>
      <c r="I882" s="65"/>
      <c r="J882" s="65"/>
    </row>
    <row r="883" spans="1:10" ht="15.75" hidden="1">
      <c r="A883" s="1246"/>
      <c r="B883" s="1249"/>
      <c r="C883" s="1265"/>
      <c r="D883" s="1266"/>
      <c r="E883" s="57" t="s">
        <v>88</v>
      </c>
      <c r="F883" s="58"/>
      <c r="G883" s="33" t="e">
        <f t="shared" ref="G883:G888" si="47">H883/F883</f>
        <v>#DIV/0!</v>
      </c>
      <c r="H883" s="82"/>
      <c r="I883" s="65"/>
      <c r="J883" s="65"/>
    </row>
    <row r="884" spans="1:10" ht="15.75" hidden="1">
      <c r="A884" s="1246"/>
      <c r="B884" s="1249"/>
      <c r="C884" s="1265"/>
      <c r="D884" s="1266"/>
      <c r="E884" s="57" t="s">
        <v>88</v>
      </c>
      <c r="F884" s="58"/>
      <c r="G884" s="33" t="e">
        <f t="shared" si="47"/>
        <v>#DIV/0!</v>
      </c>
      <c r="H884" s="82"/>
      <c r="I884" s="33"/>
      <c r="J884" s="33"/>
    </row>
    <row r="885" spans="1:10" ht="15.75" hidden="1">
      <c r="A885" s="1246"/>
      <c r="B885" s="1249"/>
      <c r="C885" s="1265"/>
      <c r="D885" s="1266"/>
      <c r="E885" s="57" t="s">
        <v>88</v>
      </c>
      <c r="F885" s="58"/>
      <c r="G885" s="33" t="e">
        <f t="shared" si="47"/>
        <v>#DIV/0!</v>
      </c>
      <c r="H885" s="82"/>
      <c r="I885" s="33"/>
      <c r="J885" s="33"/>
    </row>
    <row r="886" spans="1:10" ht="15.75" hidden="1">
      <c r="A886" s="1246"/>
      <c r="B886" s="1249"/>
      <c r="C886" s="1265"/>
      <c r="D886" s="1266"/>
      <c r="E886" s="57" t="s">
        <v>88</v>
      </c>
      <c r="F886" s="58"/>
      <c r="G886" s="33" t="e">
        <f t="shared" si="47"/>
        <v>#DIV/0!</v>
      </c>
      <c r="H886" s="82"/>
      <c r="I886" s="65"/>
      <c r="J886" s="65"/>
    </row>
    <row r="887" spans="1:10" ht="15.75" hidden="1">
      <c r="A887" s="1246"/>
      <c r="B887" s="1249"/>
      <c r="C887" s="1265"/>
      <c r="D887" s="1266"/>
      <c r="E887" s="57" t="s">
        <v>88</v>
      </c>
      <c r="F887" s="58"/>
      <c r="G887" s="33" t="e">
        <f t="shared" si="47"/>
        <v>#DIV/0!</v>
      </c>
      <c r="H887" s="82"/>
      <c r="I887" s="33"/>
      <c r="J887" s="33"/>
    </row>
    <row r="888" spans="1:10" ht="15.75" hidden="1">
      <c r="A888" s="1246"/>
      <c r="B888" s="1249"/>
      <c r="C888" s="1265"/>
      <c r="D888" s="1266"/>
      <c r="E888" s="57" t="s">
        <v>88</v>
      </c>
      <c r="F888" s="58"/>
      <c r="G888" s="33" t="e">
        <f t="shared" si="47"/>
        <v>#DIV/0!</v>
      </c>
      <c r="H888" s="82"/>
      <c r="I888" s="33"/>
      <c r="J888" s="33"/>
    </row>
    <row r="889" spans="1:10" s="87" customFormat="1" ht="15.75">
      <c r="A889" s="1247"/>
      <c r="B889" s="1242" t="s">
        <v>585</v>
      </c>
      <c r="C889" s="1243"/>
      <c r="D889" s="1243"/>
      <c r="E889" s="1243"/>
      <c r="F889" s="1243"/>
      <c r="G889" s="1244"/>
      <c r="H889" s="176">
        <f>SUM(H879:H888)</f>
        <v>9450</v>
      </c>
      <c r="I889" s="176">
        <f>SUM(I879:I888)</f>
        <v>9450</v>
      </c>
      <c r="J889" s="176">
        <f>SUM(J879:J888)</f>
        <v>9450</v>
      </c>
    </row>
    <row r="890" spans="1:10" s="87" customFormat="1" ht="15.75">
      <c r="A890" s="1301" t="s">
        <v>365</v>
      </c>
      <c r="B890" s="1302"/>
      <c r="C890" s="1302"/>
      <c r="D890" s="1302"/>
      <c r="E890" s="1302"/>
      <c r="F890" s="1302"/>
      <c r="G890" s="1303"/>
      <c r="H890" s="93">
        <f>H889+H865+H877+H822</f>
        <v>58250</v>
      </c>
      <c r="I890" s="93">
        <f t="shared" ref="I890:J890" si="48">I889+I865+I877+I822</f>
        <v>58250</v>
      </c>
      <c r="J890" s="93">
        <f t="shared" si="48"/>
        <v>58250</v>
      </c>
    </row>
    <row r="891" spans="1:10" s="87" customFormat="1" ht="15.75" hidden="1">
      <c r="A891" s="1274" t="s">
        <v>606</v>
      </c>
      <c r="B891" s="1275"/>
      <c r="C891" s="1275"/>
      <c r="D891" s="1276"/>
      <c r="E891" s="206" t="s">
        <v>109</v>
      </c>
      <c r="F891" s="207" t="s">
        <v>109</v>
      </c>
      <c r="G891" s="208" t="s">
        <v>109</v>
      </c>
      <c r="H891" s="208" t="s">
        <v>109</v>
      </c>
      <c r="I891" s="208" t="s">
        <v>109</v>
      </c>
      <c r="J891" s="208" t="s">
        <v>109</v>
      </c>
    </row>
    <row r="892" spans="1:10" ht="15.75" hidden="1">
      <c r="A892" s="1245">
        <v>1</v>
      </c>
      <c r="B892" s="1267">
        <v>346</v>
      </c>
      <c r="C892" s="1268" t="s">
        <v>607</v>
      </c>
      <c r="D892" s="1268"/>
      <c r="E892" s="206" t="s">
        <v>109</v>
      </c>
      <c r="F892" s="207" t="s">
        <v>109</v>
      </c>
      <c r="G892" s="504" t="s">
        <v>109</v>
      </c>
      <c r="H892" s="504" t="s">
        <v>109</v>
      </c>
      <c r="I892" s="504" t="s">
        <v>109</v>
      </c>
      <c r="J892" s="504" t="s">
        <v>109</v>
      </c>
    </row>
    <row r="893" spans="1:10" ht="15.75" hidden="1">
      <c r="A893" s="1246"/>
      <c r="B893" s="1267"/>
      <c r="C893" s="1265"/>
      <c r="D893" s="1266"/>
      <c r="E893" s="57" t="s">
        <v>88</v>
      </c>
      <c r="F893" s="628"/>
      <c r="G893" s="33" t="e">
        <f>H893/F893</f>
        <v>#DIV/0!</v>
      </c>
      <c r="H893" s="627"/>
      <c r="I893" s="33"/>
      <c r="J893" s="33"/>
    </row>
    <row r="894" spans="1:10" s="618" customFormat="1" ht="15.75" hidden="1">
      <c r="A894" s="1246"/>
      <c r="B894" s="1267"/>
      <c r="C894" s="1265"/>
      <c r="D894" s="1266"/>
      <c r="E894" s="621" t="s">
        <v>88</v>
      </c>
      <c r="F894" s="628"/>
      <c r="G894" s="619" t="e">
        <f t="shared" ref="G894:G914" si="49">H894/F894</f>
        <v>#DIV/0!</v>
      </c>
      <c r="H894" s="627"/>
      <c r="I894" s="619"/>
      <c r="J894" s="619"/>
    </row>
    <row r="895" spans="1:10" s="618" customFormat="1" ht="15.75" hidden="1">
      <c r="A895" s="1246"/>
      <c r="B895" s="1267"/>
      <c r="C895" s="1265"/>
      <c r="D895" s="1266"/>
      <c r="E895" s="621" t="s">
        <v>88</v>
      </c>
      <c r="F895" s="628"/>
      <c r="G895" s="619" t="e">
        <f t="shared" si="49"/>
        <v>#DIV/0!</v>
      </c>
      <c r="H895" s="627"/>
      <c r="I895" s="619"/>
      <c r="J895" s="619"/>
    </row>
    <row r="896" spans="1:10" s="618" customFormat="1" ht="15.75" hidden="1">
      <c r="A896" s="1246"/>
      <c r="B896" s="1267"/>
      <c r="C896" s="1265"/>
      <c r="D896" s="1266"/>
      <c r="E896" s="621" t="s">
        <v>88</v>
      </c>
      <c r="F896" s="628"/>
      <c r="G896" s="619" t="e">
        <f t="shared" si="49"/>
        <v>#DIV/0!</v>
      </c>
      <c r="H896" s="627"/>
      <c r="I896" s="619"/>
      <c r="J896" s="619"/>
    </row>
    <row r="897" spans="1:10" s="618" customFormat="1" ht="15.75" hidden="1">
      <c r="A897" s="1246"/>
      <c r="B897" s="1267"/>
      <c r="C897" s="1265"/>
      <c r="D897" s="1266"/>
      <c r="E897" s="621" t="s">
        <v>88</v>
      </c>
      <c r="F897" s="629"/>
      <c r="G897" s="619" t="e">
        <f t="shared" si="49"/>
        <v>#DIV/0!</v>
      </c>
      <c r="H897" s="627"/>
      <c r="I897" s="619"/>
      <c r="J897" s="619"/>
    </row>
    <row r="898" spans="1:10" s="618" customFormat="1" ht="15.75" hidden="1">
      <c r="A898" s="1246"/>
      <c r="B898" s="1267"/>
      <c r="C898" s="1265"/>
      <c r="D898" s="1266"/>
      <c r="E898" s="621" t="s">
        <v>88</v>
      </c>
      <c r="F898" s="630"/>
      <c r="G898" s="619" t="e">
        <f t="shared" si="49"/>
        <v>#DIV/0!</v>
      </c>
      <c r="H898" s="627"/>
      <c r="I898" s="619"/>
      <c r="J898" s="619"/>
    </row>
    <row r="899" spans="1:10" s="618" customFormat="1" ht="15.75" hidden="1">
      <c r="A899" s="1246"/>
      <c r="B899" s="1267"/>
      <c r="C899" s="1265"/>
      <c r="D899" s="1266"/>
      <c r="E899" s="621" t="s">
        <v>88</v>
      </c>
      <c r="F899" s="629"/>
      <c r="G899" s="619" t="e">
        <f t="shared" si="49"/>
        <v>#DIV/0!</v>
      </c>
      <c r="H899" s="627"/>
      <c r="I899" s="619"/>
      <c r="J899" s="619"/>
    </row>
    <row r="900" spans="1:10" s="618" customFormat="1" ht="15.75" hidden="1">
      <c r="A900" s="1246"/>
      <c r="B900" s="1267"/>
      <c r="C900" s="1265"/>
      <c r="D900" s="1266"/>
      <c r="E900" s="621" t="s">
        <v>88</v>
      </c>
      <c r="F900" s="629"/>
      <c r="G900" s="619" t="e">
        <f t="shared" si="49"/>
        <v>#DIV/0!</v>
      </c>
      <c r="H900" s="627"/>
      <c r="I900" s="619"/>
      <c r="J900" s="619"/>
    </row>
    <row r="901" spans="1:10" s="618" customFormat="1" ht="15.75" hidden="1">
      <c r="A901" s="1246"/>
      <c r="B901" s="1267"/>
      <c r="C901" s="1265"/>
      <c r="D901" s="1266"/>
      <c r="E901" s="621" t="s">
        <v>88</v>
      </c>
      <c r="F901" s="629"/>
      <c r="G901" s="619" t="e">
        <f t="shared" si="49"/>
        <v>#DIV/0!</v>
      </c>
      <c r="H901" s="627"/>
      <c r="I901" s="619"/>
      <c r="J901" s="619"/>
    </row>
    <row r="902" spans="1:10" s="618" customFormat="1" ht="15.75" hidden="1">
      <c r="A902" s="1246"/>
      <c r="B902" s="1267"/>
      <c r="C902" s="1265"/>
      <c r="D902" s="1266"/>
      <c r="E902" s="621" t="s">
        <v>88</v>
      </c>
      <c r="F902" s="629"/>
      <c r="G902" s="619" t="e">
        <f t="shared" si="49"/>
        <v>#DIV/0!</v>
      </c>
      <c r="H902" s="627"/>
      <c r="I902" s="619"/>
      <c r="J902" s="619"/>
    </row>
    <row r="903" spans="1:10" s="618" customFormat="1" ht="15.75" hidden="1">
      <c r="A903" s="1246"/>
      <c r="B903" s="1267"/>
      <c r="C903" s="1265"/>
      <c r="D903" s="1266"/>
      <c r="E903" s="621" t="s">
        <v>88</v>
      </c>
      <c r="F903" s="629"/>
      <c r="G903" s="619" t="e">
        <f t="shared" si="49"/>
        <v>#DIV/0!</v>
      </c>
      <c r="H903" s="627"/>
      <c r="I903" s="619"/>
      <c r="J903" s="619"/>
    </row>
    <row r="904" spans="1:10" s="618" customFormat="1" ht="15.75" hidden="1">
      <c r="A904" s="1246"/>
      <c r="B904" s="1267"/>
      <c r="C904" s="1265"/>
      <c r="D904" s="1266"/>
      <c r="E904" s="621" t="s">
        <v>88</v>
      </c>
      <c r="F904" s="630"/>
      <c r="G904" s="619" t="e">
        <f t="shared" si="49"/>
        <v>#DIV/0!</v>
      </c>
      <c r="H904" s="627"/>
      <c r="I904" s="619"/>
      <c r="J904" s="619"/>
    </row>
    <row r="905" spans="1:10" s="618" customFormat="1" ht="15.75" hidden="1">
      <c r="A905" s="1246"/>
      <c r="B905" s="1267"/>
      <c r="C905" s="1265"/>
      <c r="D905" s="1266"/>
      <c r="E905" s="621" t="s">
        <v>88</v>
      </c>
      <c r="F905" s="629"/>
      <c r="G905" s="619" t="e">
        <f t="shared" si="49"/>
        <v>#DIV/0!</v>
      </c>
      <c r="H905" s="627"/>
      <c r="I905" s="619"/>
      <c r="J905" s="619"/>
    </row>
    <row r="906" spans="1:10" s="618" customFormat="1" ht="15.75" hidden="1">
      <c r="A906" s="1246"/>
      <c r="B906" s="1267"/>
      <c r="C906" s="1265"/>
      <c r="D906" s="1266"/>
      <c r="E906" s="621" t="s">
        <v>88</v>
      </c>
      <c r="F906" s="629"/>
      <c r="G906" s="619" t="e">
        <f t="shared" si="49"/>
        <v>#DIV/0!</v>
      </c>
      <c r="H906" s="627"/>
      <c r="I906" s="619"/>
      <c r="J906" s="619"/>
    </row>
    <row r="907" spans="1:10" s="618" customFormat="1" ht="15.75" hidden="1">
      <c r="A907" s="1246"/>
      <c r="B907" s="1267"/>
      <c r="C907" s="1265"/>
      <c r="D907" s="1266"/>
      <c r="E907" s="621" t="s">
        <v>88</v>
      </c>
      <c r="F907" s="629"/>
      <c r="G907" s="619" t="e">
        <f t="shared" si="49"/>
        <v>#DIV/0!</v>
      </c>
      <c r="H907" s="627"/>
      <c r="I907" s="619"/>
      <c r="J907" s="619"/>
    </row>
    <row r="908" spans="1:10" s="618" customFormat="1" ht="15.75" hidden="1">
      <c r="A908" s="1246"/>
      <c r="B908" s="1267"/>
      <c r="C908" s="1265"/>
      <c r="D908" s="1266"/>
      <c r="E908" s="621" t="s">
        <v>88</v>
      </c>
      <c r="F908" s="629"/>
      <c r="G908" s="619" t="e">
        <f t="shared" si="49"/>
        <v>#DIV/0!</v>
      </c>
      <c r="H908" s="627"/>
      <c r="I908" s="619"/>
      <c r="J908" s="619"/>
    </row>
    <row r="909" spans="1:10" s="618" customFormat="1" ht="15.75" hidden="1">
      <c r="A909" s="1246"/>
      <c r="B909" s="1267"/>
      <c r="C909" s="1265"/>
      <c r="D909" s="1266"/>
      <c r="E909" s="621" t="s">
        <v>88</v>
      </c>
      <c r="F909" s="629"/>
      <c r="G909" s="619" t="e">
        <f t="shared" si="49"/>
        <v>#DIV/0!</v>
      </c>
      <c r="H909" s="627"/>
      <c r="I909" s="619"/>
      <c r="J909" s="619"/>
    </row>
    <row r="910" spans="1:10" s="618" customFormat="1" ht="15.75" hidden="1">
      <c r="A910" s="1246"/>
      <c r="B910" s="1267"/>
      <c r="C910" s="1265"/>
      <c r="D910" s="1266"/>
      <c r="E910" s="621" t="s">
        <v>88</v>
      </c>
      <c r="F910" s="630"/>
      <c r="G910" s="619" t="e">
        <f t="shared" si="49"/>
        <v>#DIV/0!</v>
      </c>
      <c r="H910" s="627"/>
      <c r="I910" s="619"/>
      <c r="J910" s="619"/>
    </row>
    <row r="911" spans="1:10" s="618" customFormat="1" ht="15.75" hidden="1">
      <c r="A911" s="1246"/>
      <c r="B911" s="1267"/>
      <c r="C911" s="1265"/>
      <c r="D911" s="1266"/>
      <c r="E911" s="621" t="s">
        <v>88</v>
      </c>
      <c r="F911" s="629"/>
      <c r="G911" s="619" t="e">
        <f t="shared" si="49"/>
        <v>#DIV/0!</v>
      </c>
      <c r="H911" s="627"/>
      <c r="I911" s="619"/>
      <c r="J911" s="619"/>
    </row>
    <row r="912" spans="1:10" s="618" customFormat="1" ht="15.75" hidden="1">
      <c r="A912" s="1246"/>
      <c r="B912" s="1267"/>
      <c r="C912" s="1265"/>
      <c r="D912" s="1266"/>
      <c r="E912" s="621" t="s">
        <v>88</v>
      </c>
      <c r="F912" s="629"/>
      <c r="G912" s="619" t="e">
        <f t="shared" si="49"/>
        <v>#DIV/0!</v>
      </c>
      <c r="H912" s="627"/>
      <c r="I912" s="619"/>
      <c r="J912" s="619"/>
    </row>
    <row r="913" spans="1:10" ht="15.75" hidden="1">
      <c r="A913" s="1246"/>
      <c r="B913" s="1267"/>
      <c r="C913" s="1265"/>
      <c r="D913" s="1266"/>
      <c r="E913" s="57" t="s">
        <v>88</v>
      </c>
      <c r="F913" s="629"/>
      <c r="G913" s="619" t="e">
        <f t="shared" si="49"/>
        <v>#DIV/0!</v>
      </c>
      <c r="H913" s="627"/>
      <c r="I913" s="33"/>
      <c r="J913" s="33"/>
    </row>
    <row r="914" spans="1:10" ht="15.75" hidden="1">
      <c r="A914" s="1246"/>
      <c r="B914" s="1267"/>
      <c r="C914" s="1265"/>
      <c r="D914" s="1266"/>
      <c r="E914" s="57" t="s">
        <v>88</v>
      </c>
      <c r="F914" s="58"/>
      <c r="G914" s="619" t="e">
        <f t="shared" si="49"/>
        <v>#DIV/0!</v>
      </c>
      <c r="H914" s="82"/>
      <c r="I914" s="33"/>
      <c r="J914" s="33"/>
    </row>
    <row r="915" spans="1:10" ht="15.75" hidden="1">
      <c r="A915" s="1246"/>
      <c r="B915" s="1267"/>
      <c r="C915" s="1265"/>
      <c r="D915" s="1266"/>
      <c r="E915" s="57" t="s">
        <v>88</v>
      </c>
      <c r="F915" s="58"/>
      <c r="G915" s="33" t="e">
        <f>H915/F915</f>
        <v>#DIV/0!</v>
      </c>
      <c r="H915" s="82"/>
      <c r="I915" s="33"/>
      <c r="J915" s="33"/>
    </row>
    <row r="916" spans="1:10" s="523" customFormat="1" hidden="1">
      <c r="A916" s="1246"/>
      <c r="B916" s="1270" t="s">
        <v>64</v>
      </c>
      <c r="C916" s="1270"/>
      <c r="D916" s="1270"/>
      <c r="E916" s="1270"/>
      <c r="F916" s="1270"/>
      <c r="G916" s="1270"/>
      <c r="H916" s="542">
        <f>SUM(H893:H915)</f>
        <v>0</v>
      </c>
      <c r="I916" s="542">
        <f>SUM(I893:I915)</f>
        <v>0</v>
      </c>
      <c r="J916" s="542">
        <f>SUM(J893:J915)</f>
        <v>0</v>
      </c>
    </row>
    <row r="917" spans="1:10" ht="15.75" hidden="1">
      <c r="A917" s="1246"/>
      <c r="B917" s="1248">
        <v>346</v>
      </c>
      <c r="C917" s="1277" t="s">
        <v>603</v>
      </c>
      <c r="D917" s="1278"/>
      <c r="E917" s="206" t="s">
        <v>109</v>
      </c>
      <c r="F917" s="207" t="s">
        <v>109</v>
      </c>
      <c r="G917" s="504" t="s">
        <v>109</v>
      </c>
      <c r="H917" s="504" t="s">
        <v>109</v>
      </c>
      <c r="I917" s="504" t="s">
        <v>109</v>
      </c>
      <c r="J917" s="504" t="s">
        <v>109</v>
      </c>
    </row>
    <row r="918" spans="1:10" ht="15.75" hidden="1">
      <c r="A918" s="1246"/>
      <c r="B918" s="1249"/>
      <c r="C918" s="1265"/>
      <c r="D918" s="1266"/>
      <c r="E918" s="57" t="s">
        <v>88</v>
      </c>
      <c r="F918" s="58"/>
      <c r="G918" s="33" t="e">
        <f>H918/F918</f>
        <v>#DIV/0!</v>
      </c>
      <c r="H918" s="82"/>
      <c r="I918" s="33"/>
      <c r="J918" s="33"/>
    </row>
    <row r="919" spans="1:10" ht="15.75" hidden="1">
      <c r="A919" s="1246"/>
      <c r="B919" s="1249"/>
      <c r="C919" s="1265"/>
      <c r="D919" s="1266"/>
      <c r="E919" s="57" t="s">
        <v>88</v>
      </c>
      <c r="F919" s="58"/>
      <c r="G919" s="33" t="e">
        <f>H919/F919</f>
        <v>#DIV/0!</v>
      </c>
      <c r="H919" s="82"/>
      <c r="I919" s="33"/>
      <c r="J919" s="33"/>
    </row>
    <row r="920" spans="1:10" ht="15.75" hidden="1">
      <c r="A920" s="1246"/>
      <c r="B920" s="1249"/>
      <c r="C920" s="1265"/>
      <c r="D920" s="1266"/>
      <c r="E920" s="57" t="s">
        <v>88</v>
      </c>
      <c r="F920" s="58"/>
      <c r="G920" s="33" t="e">
        <f>H920/F920</f>
        <v>#DIV/0!</v>
      </c>
      <c r="H920" s="82"/>
      <c r="I920" s="33"/>
      <c r="J920" s="33"/>
    </row>
    <row r="921" spans="1:10" ht="15.75" hidden="1">
      <c r="A921" s="1246"/>
      <c r="B921" s="1250"/>
      <c r="C921" s="1265"/>
      <c r="D921" s="1266"/>
      <c r="E921" s="57" t="s">
        <v>88</v>
      </c>
      <c r="F921" s="58"/>
      <c r="G921" s="33" t="e">
        <f>H921/F921</f>
        <v>#DIV/0!</v>
      </c>
      <c r="H921" s="82"/>
      <c r="I921" s="33"/>
      <c r="J921" s="33"/>
    </row>
    <row r="922" spans="1:10" s="523" customFormat="1" hidden="1">
      <c r="A922" s="1246"/>
      <c r="B922" s="1270" t="s">
        <v>64</v>
      </c>
      <c r="C922" s="1270"/>
      <c r="D922" s="1270"/>
      <c r="E922" s="1270"/>
      <c r="F922" s="1270"/>
      <c r="G922" s="1270"/>
      <c r="H922" s="541">
        <f>SUM(H918:H921)</f>
        <v>0</v>
      </c>
      <c r="I922" s="541">
        <f>SUM(I918:I921)</f>
        <v>0</v>
      </c>
      <c r="J922" s="541">
        <f>SUM(J918:J921)</f>
        <v>0</v>
      </c>
    </row>
    <row r="923" spans="1:10" ht="15.75" hidden="1">
      <c r="A923" s="1246"/>
      <c r="B923" s="1248">
        <v>346</v>
      </c>
      <c r="C923" s="1277" t="s">
        <v>619</v>
      </c>
      <c r="D923" s="1278"/>
      <c r="E923" s="206" t="s">
        <v>109</v>
      </c>
      <c r="F923" s="207" t="s">
        <v>109</v>
      </c>
      <c r="G923" s="504" t="s">
        <v>109</v>
      </c>
      <c r="H923" s="504" t="s">
        <v>109</v>
      </c>
      <c r="I923" s="504" t="s">
        <v>109</v>
      </c>
      <c r="J923" s="504" t="s">
        <v>109</v>
      </c>
    </row>
    <row r="924" spans="1:10" ht="15.75" hidden="1">
      <c r="A924" s="1246"/>
      <c r="B924" s="1249"/>
      <c r="C924" s="1265"/>
      <c r="D924" s="1266"/>
      <c r="E924" s="57" t="s">
        <v>88</v>
      </c>
      <c r="F924" s="58"/>
      <c r="G924" s="33" t="e">
        <f>H924/F924</f>
        <v>#DIV/0!</v>
      </c>
      <c r="H924" s="625"/>
      <c r="I924" s="33"/>
      <c r="J924" s="33"/>
    </row>
    <row r="925" spans="1:10" s="618" customFormat="1" ht="15.75" hidden="1">
      <c r="A925" s="1246"/>
      <c r="B925" s="1249"/>
      <c r="C925" s="1265"/>
      <c r="D925" s="1266"/>
      <c r="E925" s="621" t="s">
        <v>88</v>
      </c>
      <c r="F925" s="58"/>
      <c r="G925" s="619" t="e">
        <f t="shared" ref="G925:G931" si="50">H925/F925</f>
        <v>#DIV/0!</v>
      </c>
      <c r="H925" s="625"/>
      <c r="I925" s="619"/>
      <c r="J925" s="619"/>
    </row>
    <row r="926" spans="1:10" s="618" customFormat="1" ht="15.75" hidden="1">
      <c r="A926" s="1246"/>
      <c r="B926" s="1249"/>
      <c r="C926" s="1265"/>
      <c r="D926" s="1266"/>
      <c r="E926" s="621" t="s">
        <v>88</v>
      </c>
      <c r="F926" s="58"/>
      <c r="G926" s="619" t="e">
        <f t="shared" si="50"/>
        <v>#DIV/0!</v>
      </c>
      <c r="H926" s="625"/>
      <c r="I926" s="619"/>
      <c r="J926" s="619"/>
    </row>
    <row r="927" spans="1:10" s="618" customFormat="1" ht="15.75" hidden="1">
      <c r="A927" s="1246"/>
      <c r="B927" s="1249"/>
      <c r="C927" s="1265"/>
      <c r="D927" s="1266"/>
      <c r="E927" s="621" t="s">
        <v>88</v>
      </c>
      <c r="F927" s="58"/>
      <c r="G927" s="619" t="e">
        <f t="shared" si="50"/>
        <v>#DIV/0!</v>
      </c>
      <c r="H927" s="625"/>
      <c r="I927" s="619"/>
      <c r="J927" s="619"/>
    </row>
    <row r="928" spans="1:10" s="618" customFormat="1" ht="15.75" hidden="1">
      <c r="A928" s="1246"/>
      <c r="B928" s="1249"/>
      <c r="C928" s="1265"/>
      <c r="D928" s="1266"/>
      <c r="E928" s="621" t="s">
        <v>88</v>
      </c>
      <c r="F928" s="58"/>
      <c r="G928" s="619" t="e">
        <f t="shared" si="50"/>
        <v>#DIV/0!</v>
      </c>
      <c r="H928" s="625"/>
      <c r="I928" s="619"/>
      <c r="J928" s="619"/>
    </row>
    <row r="929" spans="1:10" s="618" customFormat="1" ht="15.75" hidden="1">
      <c r="A929" s="1246"/>
      <c r="B929" s="1249"/>
      <c r="C929" s="1265"/>
      <c r="D929" s="1266"/>
      <c r="E929" s="621" t="s">
        <v>88</v>
      </c>
      <c r="F929" s="58"/>
      <c r="G929" s="619" t="e">
        <f t="shared" si="50"/>
        <v>#DIV/0!</v>
      </c>
      <c r="H929" s="626"/>
      <c r="I929" s="619"/>
      <c r="J929" s="619"/>
    </row>
    <row r="930" spans="1:10" s="618" customFormat="1" ht="15.75" hidden="1">
      <c r="A930" s="1246"/>
      <c r="B930" s="1249"/>
      <c r="C930" s="1265"/>
      <c r="D930" s="1266"/>
      <c r="E930" s="621" t="s">
        <v>88</v>
      </c>
      <c r="F930" s="58"/>
      <c r="G930" s="619" t="e">
        <f t="shared" si="50"/>
        <v>#DIV/0!</v>
      </c>
      <c r="H930" s="626"/>
      <c r="I930" s="619"/>
      <c r="J930" s="619"/>
    </row>
    <row r="931" spans="1:10" s="618" customFormat="1" ht="15.75" hidden="1">
      <c r="A931" s="1246"/>
      <c r="B931" s="1249"/>
      <c r="C931" s="1265"/>
      <c r="D931" s="1266"/>
      <c r="E931" s="621" t="s">
        <v>88</v>
      </c>
      <c r="F931" s="58"/>
      <c r="G931" s="619" t="e">
        <f t="shared" si="50"/>
        <v>#DIV/0!</v>
      </c>
      <c r="H931" s="626"/>
      <c r="I931" s="619"/>
      <c r="J931" s="619"/>
    </row>
    <row r="932" spans="1:10" ht="15.75" hidden="1">
      <c r="A932" s="1246"/>
      <c r="B932" s="1249"/>
      <c r="C932" s="1265"/>
      <c r="D932" s="1266"/>
      <c r="E932" s="57" t="s">
        <v>88</v>
      </c>
      <c r="F932" s="58"/>
      <c r="G932" s="33" t="e">
        <f>H932/F932</f>
        <v>#DIV/0!</v>
      </c>
      <c r="H932" s="82"/>
      <c r="I932" s="33"/>
      <c r="J932" s="33"/>
    </row>
    <row r="933" spans="1:10" ht="15.75" hidden="1">
      <c r="A933" s="1246"/>
      <c r="B933" s="1249"/>
      <c r="C933" s="1265"/>
      <c r="D933" s="1266"/>
      <c r="E933" s="57" t="s">
        <v>668</v>
      </c>
      <c r="F933" s="58"/>
      <c r="G933" s="33" t="e">
        <f>H933/F933</f>
        <v>#DIV/0!</v>
      </c>
      <c r="H933" s="82"/>
      <c r="I933" s="33"/>
      <c r="J933" s="33"/>
    </row>
    <row r="934" spans="1:10" ht="15.75" hidden="1">
      <c r="A934" s="1246"/>
      <c r="B934" s="1250"/>
      <c r="C934" s="1265"/>
      <c r="D934" s="1266"/>
      <c r="E934" s="57" t="s">
        <v>668</v>
      </c>
      <c r="F934" s="58"/>
      <c r="G934" s="33" t="e">
        <f>H934/F934</f>
        <v>#DIV/0!</v>
      </c>
      <c r="H934" s="82"/>
      <c r="I934" s="33"/>
      <c r="J934" s="33"/>
    </row>
    <row r="935" spans="1:10" s="523" customFormat="1" hidden="1">
      <c r="A935" s="1246"/>
      <c r="B935" s="1270" t="s">
        <v>64</v>
      </c>
      <c r="C935" s="1270"/>
      <c r="D935" s="1270"/>
      <c r="E935" s="1270"/>
      <c r="F935" s="1270"/>
      <c r="G935" s="1270"/>
      <c r="H935" s="541">
        <f>SUM(H924:H934)</f>
        <v>0</v>
      </c>
      <c r="I935" s="541">
        <f>SUM(I924:I934)</f>
        <v>0</v>
      </c>
      <c r="J935" s="541">
        <f>SUM(J924:J934)</f>
        <v>0</v>
      </c>
    </row>
    <row r="936" spans="1:10" ht="15.75" hidden="1">
      <c r="A936" s="1246"/>
      <c r="B936" s="1248">
        <v>346</v>
      </c>
      <c r="C936" s="1277" t="s">
        <v>135</v>
      </c>
      <c r="D936" s="1278"/>
      <c r="E936" s="206" t="s">
        <v>109</v>
      </c>
      <c r="F936" s="207" t="s">
        <v>109</v>
      </c>
      <c r="G936" s="504" t="s">
        <v>109</v>
      </c>
      <c r="H936" s="504" t="s">
        <v>109</v>
      </c>
      <c r="I936" s="504" t="s">
        <v>109</v>
      </c>
      <c r="J936" s="504" t="s">
        <v>109</v>
      </c>
    </row>
    <row r="937" spans="1:10" ht="15.75" hidden="1">
      <c r="A937" s="1246"/>
      <c r="B937" s="1249"/>
      <c r="C937" s="1265"/>
      <c r="D937" s="1266"/>
      <c r="E937" s="57" t="s">
        <v>88</v>
      </c>
      <c r="F937" s="58"/>
      <c r="G937" s="33" t="e">
        <f>H937/F937</f>
        <v>#DIV/0!</v>
      </c>
      <c r="H937" s="82"/>
      <c r="I937" s="33"/>
      <c r="J937" s="33"/>
    </row>
    <row r="938" spans="1:10" ht="15.75" hidden="1">
      <c r="A938" s="1246"/>
      <c r="B938" s="1249"/>
      <c r="C938" s="1265"/>
      <c r="D938" s="1266"/>
      <c r="E938" s="57" t="s">
        <v>88</v>
      </c>
      <c r="F938" s="58"/>
      <c r="G938" s="33" t="e">
        <f>H938/F938</f>
        <v>#DIV/0!</v>
      </c>
      <c r="H938" s="82"/>
      <c r="I938" s="33"/>
      <c r="J938" s="33"/>
    </row>
    <row r="939" spans="1:10" ht="15.75" hidden="1">
      <c r="A939" s="1246"/>
      <c r="B939" s="1249"/>
      <c r="C939" s="1265"/>
      <c r="D939" s="1266"/>
      <c r="E939" s="57" t="s">
        <v>88</v>
      </c>
      <c r="F939" s="58"/>
      <c r="G939" s="33" t="e">
        <f>H939/F939</f>
        <v>#DIV/0!</v>
      </c>
      <c r="H939" s="82"/>
      <c r="I939" s="33"/>
      <c r="J939" s="33"/>
    </row>
    <row r="940" spans="1:10" ht="15.75" hidden="1">
      <c r="A940" s="1246"/>
      <c r="B940" s="1250"/>
      <c r="C940" s="1265"/>
      <c r="D940" s="1266"/>
      <c r="E940" s="57" t="s">
        <v>88</v>
      </c>
      <c r="F940" s="58"/>
      <c r="G940" s="33" t="e">
        <f>H940/F940</f>
        <v>#DIV/0!</v>
      </c>
      <c r="H940" s="82"/>
      <c r="I940" s="33"/>
      <c r="J940" s="33"/>
    </row>
    <row r="941" spans="1:10" s="523" customFormat="1" hidden="1">
      <c r="A941" s="1246"/>
      <c r="B941" s="1270" t="s">
        <v>64</v>
      </c>
      <c r="C941" s="1270"/>
      <c r="D941" s="1270"/>
      <c r="E941" s="1270"/>
      <c r="F941" s="1270"/>
      <c r="G941" s="1270"/>
      <c r="H941" s="541">
        <f>SUM(H937:H940)</f>
        <v>0</v>
      </c>
      <c r="I941" s="541">
        <f>SUM(I937:I940)</f>
        <v>0</v>
      </c>
      <c r="J941" s="541">
        <f>SUM(J937:J940)</f>
        <v>0</v>
      </c>
    </row>
    <row r="942" spans="1:10" ht="15.75" hidden="1">
      <c r="A942" s="1246"/>
      <c r="B942" s="1248">
        <v>346</v>
      </c>
      <c r="C942" s="1277" t="s">
        <v>620</v>
      </c>
      <c r="D942" s="1278"/>
      <c r="E942" s="206" t="s">
        <v>109</v>
      </c>
      <c r="F942" s="207" t="s">
        <v>109</v>
      </c>
      <c r="G942" s="504" t="s">
        <v>109</v>
      </c>
      <c r="H942" s="504" t="s">
        <v>109</v>
      </c>
      <c r="I942" s="504" t="s">
        <v>109</v>
      </c>
      <c r="J942" s="504" t="s">
        <v>109</v>
      </c>
    </row>
    <row r="943" spans="1:10" ht="15.75" hidden="1">
      <c r="A943" s="1246"/>
      <c r="B943" s="1249"/>
      <c r="C943" s="1265"/>
      <c r="D943" s="1266"/>
      <c r="E943" s="57" t="s">
        <v>88</v>
      </c>
      <c r="F943" s="58"/>
      <c r="G943" s="33" t="e">
        <f>H943/F943</f>
        <v>#DIV/0!</v>
      </c>
      <c r="H943" s="627"/>
      <c r="I943" s="33"/>
      <c r="J943" s="33"/>
    </row>
    <row r="944" spans="1:10" s="618" customFormat="1" ht="15.75" hidden="1">
      <c r="A944" s="1246"/>
      <c r="B944" s="1249"/>
      <c r="C944" s="1265"/>
      <c r="D944" s="1266"/>
      <c r="E944" s="621" t="s">
        <v>88</v>
      </c>
      <c r="F944" s="58"/>
      <c r="G944" s="619" t="e">
        <f t="shared" ref="G944:G956" si="51">H944/F944</f>
        <v>#DIV/0!</v>
      </c>
      <c r="H944" s="627"/>
      <c r="I944" s="619"/>
      <c r="J944" s="619"/>
    </row>
    <row r="945" spans="1:10" s="618" customFormat="1" ht="15.75" hidden="1">
      <c r="A945" s="1246"/>
      <c r="B945" s="1249"/>
      <c r="C945" s="1265"/>
      <c r="D945" s="1266"/>
      <c r="E945" s="621" t="s">
        <v>88</v>
      </c>
      <c r="F945" s="58"/>
      <c r="G945" s="619" t="e">
        <f t="shared" si="51"/>
        <v>#DIV/0!</v>
      </c>
      <c r="H945" s="627"/>
      <c r="I945" s="619"/>
      <c r="J945" s="619"/>
    </row>
    <row r="946" spans="1:10" s="618" customFormat="1" ht="15.75" hidden="1">
      <c r="A946" s="1246"/>
      <c r="B946" s="1249"/>
      <c r="C946" s="1265"/>
      <c r="D946" s="1266"/>
      <c r="E946" s="621" t="s">
        <v>88</v>
      </c>
      <c r="F946" s="58"/>
      <c r="G946" s="619" t="e">
        <f t="shared" si="51"/>
        <v>#DIV/0!</v>
      </c>
      <c r="H946" s="627"/>
      <c r="I946" s="619"/>
      <c r="J946" s="619"/>
    </row>
    <row r="947" spans="1:10" s="618" customFormat="1" ht="15.75" hidden="1">
      <c r="A947" s="1246"/>
      <c r="B947" s="1249"/>
      <c r="C947" s="1265"/>
      <c r="D947" s="1266"/>
      <c r="E947" s="621" t="s">
        <v>88</v>
      </c>
      <c r="F947" s="58"/>
      <c r="G947" s="619" t="e">
        <f t="shared" si="51"/>
        <v>#DIV/0!</v>
      </c>
      <c r="H947" s="627"/>
      <c r="I947" s="619"/>
      <c r="J947" s="619"/>
    </row>
    <row r="948" spans="1:10" s="618" customFormat="1" ht="15.75" hidden="1">
      <c r="A948" s="1246"/>
      <c r="B948" s="1249"/>
      <c r="C948" s="1265"/>
      <c r="D948" s="1266"/>
      <c r="E948" s="621" t="s">
        <v>88</v>
      </c>
      <c r="F948" s="58"/>
      <c r="G948" s="619" t="e">
        <f t="shared" si="51"/>
        <v>#DIV/0!</v>
      </c>
      <c r="H948" s="627"/>
      <c r="I948" s="619"/>
      <c r="J948" s="619"/>
    </row>
    <row r="949" spans="1:10" s="618" customFormat="1" ht="15.75" hidden="1">
      <c r="A949" s="1246"/>
      <c r="B949" s="1249"/>
      <c r="C949" s="1265"/>
      <c r="D949" s="1266"/>
      <c r="E949" s="621" t="s">
        <v>88</v>
      </c>
      <c r="F949" s="58"/>
      <c r="G949" s="619" t="e">
        <f t="shared" si="51"/>
        <v>#DIV/0!</v>
      </c>
      <c r="H949" s="627"/>
      <c r="I949" s="619"/>
      <c r="J949" s="619"/>
    </row>
    <row r="950" spans="1:10" s="618" customFormat="1" ht="15.75" hidden="1">
      <c r="A950" s="1246"/>
      <c r="B950" s="1249"/>
      <c r="C950" s="1265"/>
      <c r="D950" s="1266"/>
      <c r="E950" s="621" t="s">
        <v>88</v>
      </c>
      <c r="F950" s="58"/>
      <c r="G950" s="619" t="e">
        <f t="shared" si="51"/>
        <v>#DIV/0!</v>
      </c>
      <c r="H950" s="627"/>
      <c r="I950" s="619"/>
      <c r="J950" s="619"/>
    </row>
    <row r="951" spans="1:10" s="618" customFormat="1" ht="15.75" hidden="1">
      <c r="A951" s="1246"/>
      <c r="B951" s="1249"/>
      <c r="C951" s="1265"/>
      <c r="D951" s="1266"/>
      <c r="E951" s="621" t="s">
        <v>88</v>
      </c>
      <c r="F951" s="58"/>
      <c r="G951" s="619" t="e">
        <f t="shared" si="51"/>
        <v>#DIV/0!</v>
      </c>
      <c r="H951" s="627"/>
      <c r="I951" s="619"/>
      <c r="J951" s="619"/>
    </row>
    <row r="952" spans="1:10" s="618" customFormat="1" ht="15.75" hidden="1">
      <c r="A952" s="1246"/>
      <c r="B952" s="1249"/>
      <c r="C952" s="1265"/>
      <c r="D952" s="1266"/>
      <c r="E952" s="621" t="s">
        <v>88</v>
      </c>
      <c r="F952" s="58"/>
      <c r="G952" s="619" t="e">
        <f t="shared" si="51"/>
        <v>#DIV/0!</v>
      </c>
      <c r="H952" s="627"/>
      <c r="I952" s="619"/>
      <c r="J952" s="619"/>
    </row>
    <row r="953" spans="1:10" s="618" customFormat="1" ht="15.75" hidden="1">
      <c r="A953" s="1246"/>
      <c r="B953" s="1249"/>
      <c r="C953" s="1265"/>
      <c r="D953" s="1266"/>
      <c r="E953" s="621" t="s">
        <v>88</v>
      </c>
      <c r="F953" s="58"/>
      <c r="G953" s="619" t="e">
        <f t="shared" si="51"/>
        <v>#DIV/0!</v>
      </c>
      <c r="H953" s="627"/>
      <c r="I953" s="619"/>
      <c r="J953" s="619"/>
    </row>
    <row r="954" spans="1:10" s="618" customFormat="1" ht="15.75" hidden="1">
      <c r="A954" s="1246"/>
      <c r="B954" s="1249"/>
      <c r="C954" s="1265"/>
      <c r="D954" s="1266"/>
      <c r="E954" s="621" t="s">
        <v>88</v>
      </c>
      <c r="F954" s="58"/>
      <c r="G954" s="619" t="e">
        <f t="shared" si="51"/>
        <v>#DIV/0!</v>
      </c>
      <c r="H954" s="627"/>
      <c r="I954" s="619"/>
      <c r="J954" s="619"/>
    </row>
    <row r="955" spans="1:10" s="618" customFormat="1" ht="15.75" hidden="1">
      <c r="A955" s="1246"/>
      <c r="B955" s="1249"/>
      <c r="C955" s="623"/>
      <c r="D955" s="624"/>
      <c r="E955" s="621" t="s">
        <v>88</v>
      </c>
      <c r="F955" s="58"/>
      <c r="G955" s="619" t="e">
        <f t="shared" si="51"/>
        <v>#DIV/0!</v>
      </c>
      <c r="H955" s="82"/>
      <c r="I955" s="619"/>
      <c r="J955" s="619"/>
    </row>
    <row r="956" spans="1:10" ht="15.75" hidden="1">
      <c r="A956" s="1246"/>
      <c r="B956" s="1249"/>
      <c r="C956" s="1265"/>
      <c r="D956" s="1266"/>
      <c r="E956" s="57" t="s">
        <v>88</v>
      </c>
      <c r="F956" s="58"/>
      <c r="G956" s="619" t="e">
        <f t="shared" si="51"/>
        <v>#DIV/0!</v>
      </c>
      <c r="H956" s="82"/>
      <c r="I956" s="33"/>
      <c r="J956" s="33"/>
    </row>
    <row r="957" spans="1:10" ht="15.75" hidden="1">
      <c r="A957" s="1246"/>
      <c r="B957" s="1249"/>
      <c r="C957" s="1265"/>
      <c r="D957" s="1266"/>
      <c r="E957" s="57" t="s">
        <v>88</v>
      </c>
      <c r="F957" s="58"/>
      <c r="G957" s="33" t="e">
        <f>H957/F957</f>
        <v>#DIV/0!</v>
      </c>
      <c r="H957" s="82"/>
      <c r="I957" s="33"/>
      <c r="J957" s="33"/>
    </row>
    <row r="958" spans="1:10" ht="15.75" hidden="1">
      <c r="A958" s="1246"/>
      <c r="B958" s="1250"/>
      <c r="C958" s="1265"/>
      <c r="D958" s="1266"/>
      <c r="E958" s="57" t="s">
        <v>88</v>
      </c>
      <c r="F958" s="58"/>
      <c r="G958" s="33" t="e">
        <f>H958/F958</f>
        <v>#DIV/0!</v>
      </c>
      <c r="H958" s="82"/>
      <c r="I958" s="33"/>
      <c r="J958" s="33"/>
    </row>
    <row r="959" spans="1:10" s="523" customFormat="1" hidden="1">
      <c r="A959" s="1246"/>
      <c r="B959" s="1270" t="s">
        <v>64</v>
      </c>
      <c r="C959" s="1270"/>
      <c r="D959" s="1270"/>
      <c r="E959" s="1270"/>
      <c r="F959" s="1270"/>
      <c r="G959" s="1270"/>
      <c r="H959" s="541">
        <f>SUM(H943:H958)</f>
        <v>0</v>
      </c>
      <c r="I959" s="541">
        <f>SUM(I943:I958)</f>
        <v>0</v>
      </c>
      <c r="J959" s="541">
        <f>SUM(J943:J958)</f>
        <v>0</v>
      </c>
    </row>
    <row r="960" spans="1:10" ht="15.75" hidden="1">
      <c r="A960" s="1246"/>
      <c r="B960" s="1248">
        <v>346</v>
      </c>
      <c r="C960" s="1277" t="s">
        <v>621</v>
      </c>
      <c r="D960" s="1278"/>
      <c r="E960" s="206" t="s">
        <v>109</v>
      </c>
      <c r="F960" s="207" t="s">
        <v>109</v>
      </c>
      <c r="G960" s="504" t="s">
        <v>109</v>
      </c>
      <c r="H960" s="504" t="s">
        <v>109</v>
      </c>
      <c r="I960" s="504" t="s">
        <v>109</v>
      </c>
      <c r="J960" s="504" t="s">
        <v>109</v>
      </c>
    </row>
    <row r="961" spans="1:10" ht="15.75" hidden="1">
      <c r="A961" s="1246"/>
      <c r="B961" s="1249"/>
      <c r="C961" s="1265"/>
      <c r="D961" s="1266"/>
      <c r="E961" s="57" t="s">
        <v>88</v>
      </c>
      <c r="F961" s="58"/>
      <c r="G961" s="33" t="e">
        <f>H961/F961</f>
        <v>#DIV/0!</v>
      </c>
      <c r="H961" s="82"/>
      <c r="I961" s="33"/>
      <c r="J961" s="33"/>
    </row>
    <row r="962" spans="1:10" ht="15.75" hidden="1">
      <c r="A962" s="1246"/>
      <c r="B962" s="1249"/>
      <c r="C962" s="1265"/>
      <c r="D962" s="1266"/>
      <c r="E962" s="57" t="s">
        <v>88</v>
      </c>
      <c r="F962" s="58"/>
      <c r="G962" s="33" t="e">
        <f>H962/F962</f>
        <v>#DIV/0!</v>
      </c>
      <c r="H962" s="82"/>
      <c r="I962" s="33"/>
      <c r="J962" s="33"/>
    </row>
    <row r="963" spans="1:10" ht="15.75" hidden="1">
      <c r="A963" s="1246"/>
      <c r="B963" s="1249"/>
      <c r="C963" s="1265"/>
      <c r="D963" s="1266"/>
      <c r="E963" s="57" t="s">
        <v>88</v>
      </c>
      <c r="F963" s="58"/>
      <c r="G963" s="33" t="e">
        <f>H963/F963</f>
        <v>#DIV/0!</v>
      </c>
      <c r="H963" s="82"/>
      <c r="I963" s="33"/>
      <c r="J963" s="33"/>
    </row>
    <row r="964" spans="1:10" s="618" customFormat="1" ht="15.75" hidden="1">
      <c r="A964" s="1246"/>
      <c r="B964" s="1249"/>
      <c r="C964" s="1265"/>
      <c r="D964" s="1266"/>
      <c r="E964" s="621" t="s">
        <v>88</v>
      </c>
      <c r="F964" s="58"/>
      <c r="G964" s="619" t="e">
        <f t="shared" ref="G964:G969" si="52">H964/F964</f>
        <v>#DIV/0!</v>
      </c>
      <c r="H964" s="82"/>
      <c r="I964" s="619"/>
      <c r="J964" s="619"/>
    </row>
    <row r="965" spans="1:10" s="618" customFormat="1" ht="15.75" hidden="1">
      <c r="A965" s="1246"/>
      <c r="B965" s="1249"/>
      <c r="C965" s="1265"/>
      <c r="D965" s="1266"/>
      <c r="E965" s="621" t="s">
        <v>88</v>
      </c>
      <c r="F965" s="58"/>
      <c r="G965" s="619" t="e">
        <f t="shared" si="52"/>
        <v>#DIV/0!</v>
      </c>
      <c r="H965" s="82"/>
      <c r="I965" s="619"/>
      <c r="J965" s="619"/>
    </row>
    <row r="966" spans="1:10" s="618" customFormat="1" ht="15.75" hidden="1">
      <c r="A966" s="1246"/>
      <c r="B966" s="1249"/>
      <c r="C966" s="1265"/>
      <c r="D966" s="1266"/>
      <c r="E966" s="621" t="s">
        <v>88</v>
      </c>
      <c r="F966" s="58"/>
      <c r="G966" s="619" t="e">
        <f t="shared" si="52"/>
        <v>#DIV/0!</v>
      </c>
      <c r="H966" s="82"/>
      <c r="I966" s="619"/>
      <c r="J966" s="619"/>
    </row>
    <row r="967" spans="1:10" s="618" customFormat="1" ht="15.75" hidden="1">
      <c r="A967" s="1246"/>
      <c r="B967" s="1249"/>
      <c r="C967" s="1265"/>
      <c r="D967" s="1266"/>
      <c r="E967" s="621" t="s">
        <v>88</v>
      </c>
      <c r="F967" s="58"/>
      <c r="G967" s="619" t="e">
        <f t="shared" si="52"/>
        <v>#DIV/0!</v>
      </c>
      <c r="H967" s="82"/>
      <c r="I967" s="619"/>
      <c r="J967" s="619"/>
    </row>
    <row r="968" spans="1:10" s="618" customFormat="1" ht="15.75" hidden="1">
      <c r="A968" s="1246"/>
      <c r="B968" s="1249"/>
      <c r="C968" s="1265"/>
      <c r="D968" s="1266"/>
      <c r="E968" s="621" t="s">
        <v>88</v>
      </c>
      <c r="F968" s="58"/>
      <c r="G968" s="619" t="e">
        <f t="shared" si="52"/>
        <v>#DIV/0!</v>
      </c>
      <c r="H968" s="82"/>
      <c r="I968" s="619"/>
      <c r="J968" s="619"/>
    </row>
    <row r="969" spans="1:10" s="618" customFormat="1" ht="15.75" hidden="1">
      <c r="A969" s="1246"/>
      <c r="B969" s="1249"/>
      <c r="C969" s="1265"/>
      <c r="D969" s="1266"/>
      <c r="E969" s="621" t="s">
        <v>88</v>
      </c>
      <c r="F969" s="58"/>
      <c r="G969" s="619" t="e">
        <f t="shared" si="52"/>
        <v>#DIV/0!</v>
      </c>
      <c r="H969" s="82"/>
      <c r="I969" s="619"/>
      <c r="J969" s="619"/>
    </row>
    <row r="970" spans="1:10" ht="15.75" hidden="1">
      <c r="A970" s="1246"/>
      <c r="B970" s="1250"/>
      <c r="C970" s="1265"/>
      <c r="D970" s="1266"/>
      <c r="E970" s="57" t="s">
        <v>88</v>
      </c>
      <c r="F970" s="58"/>
      <c r="G970" s="33" t="e">
        <f>H970/F970</f>
        <v>#DIV/0!</v>
      </c>
      <c r="H970" s="82"/>
      <c r="I970" s="33"/>
      <c r="J970" s="33"/>
    </row>
    <row r="971" spans="1:10" s="523" customFormat="1" hidden="1">
      <c r="A971" s="1246"/>
      <c r="B971" s="1270" t="s">
        <v>64</v>
      </c>
      <c r="C971" s="1270"/>
      <c r="D971" s="1270"/>
      <c r="E971" s="1270"/>
      <c r="F971" s="1270"/>
      <c r="G971" s="1270"/>
      <c r="H971" s="541">
        <f>SUM(H961:H970)</f>
        <v>0</v>
      </c>
      <c r="I971" s="541">
        <f>SUM(I961:I970)</f>
        <v>0</v>
      </c>
      <c r="J971" s="541">
        <f>SUM(J961:J970)</f>
        <v>0</v>
      </c>
    </row>
    <row r="972" spans="1:10" s="87" customFormat="1" ht="15.75" hidden="1">
      <c r="A972" s="1247"/>
      <c r="B972" s="1242" t="s">
        <v>584</v>
      </c>
      <c r="C972" s="1243"/>
      <c r="D972" s="1243"/>
      <c r="E972" s="1243"/>
      <c r="F972" s="1243"/>
      <c r="G972" s="1244"/>
      <c r="H972" s="176">
        <f>H971+H959+H941+H935+H922+H916</f>
        <v>0</v>
      </c>
      <c r="I972" s="176">
        <f>I971+I959+I941+I935+I922+I916</f>
        <v>0</v>
      </c>
      <c r="J972" s="176">
        <f>J971+J959+J941+J935+J922+J916</f>
        <v>0</v>
      </c>
    </row>
    <row r="973" spans="1:10" s="524" customFormat="1" ht="34.15" hidden="1" customHeight="1">
      <c r="A973" s="1245">
        <v>2</v>
      </c>
      <c r="B973" s="1248">
        <v>347</v>
      </c>
      <c r="C973" s="1251" t="s">
        <v>695</v>
      </c>
      <c r="D973" s="1252"/>
      <c r="E973" s="206" t="s">
        <v>109</v>
      </c>
      <c r="F973" s="207" t="s">
        <v>109</v>
      </c>
      <c r="G973" s="636" t="s">
        <v>109</v>
      </c>
      <c r="H973" s="636" t="s">
        <v>109</v>
      </c>
      <c r="I973" s="636" t="s">
        <v>109</v>
      </c>
      <c r="J973" s="636" t="s">
        <v>109</v>
      </c>
    </row>
    <row r="974" spans="1:10" s="618" customFormat="1" ht="15.75" hidden="1">
      <c r="A974" s="1246"/>
      <c r="B974" s="1249"/>
      <c r="C974" s="1265"/>
      <c r="D974" s="1266"/>
      <c r="E974" s="621" t="s">
        <v>88</v>
      </c>
      <c r="F974" s="58"/>
      <c r="G974" s="619" t="e">
        <f>H974/F974</f>
        <v>#DIV/0!</v>
      </c>
      <c r="H974" s="82"/>
      <c r="I974" s="65"/>
      <c r="J974" s="65"/>
    </row>
    <row r="975" spans="1:10" s="618" customFormat="1" ht="15.75" hidden="1">
      <c r="A975" s="1246"/>
      <c r="B975" s="1249"/>
      <c r="C975" s="1265"/>
      <c r="D975" s="1266"/>
      <c r="E975" s="621" t="s">
        <v>88</v>
      </c>
      <c r="F975" s="58"/>
      <c r="G975" s="619" t="e">
        <f>H975/F975</f>
        <v>#DIV/0!</v>
      </c>
      <c r="H975" s="82"/>
      <c r="I975" s="619"/>
      <c r="J975" s="619"/>
    </row>
    <row r="976" spans="1:10" s="618" customFormat="1" ht="15.75" hidden="1">
      <c r="A976" s="1246"/>
      <c r="B976" s="1249"/>
      <c r="C976" s="1265"/>
      <c r="D976" s="1266"/>
      <c r="E976" s="621" t="s">
        <v>88</v>
      </c>
      <c r="F976" s="58"/>
      <c r="G976" s="619" t="e">
        <f>H976/F976</f>
        <v>#DIV/0!</v>
      </c>
      <c r="H976" s="82"/>
      <c r="I976" s="619"/>
      <c r="J976" s="619"/>
    </row>
    <row r="977" spans="1:10" s="618" customFormat="1" ht="15.75" hidden="1">
      <c r="A977" s="1246"/>
      <c r="B977" s="1249"/>
      <c r="C977" s="1265"/>
      <c r="D977" s="1266"/>
      <c r="E977" s="621" t="s">
        <v>88</v>
      </c>
      <c r="F977" s="58"/>
      <c r="G977" s="619" t="e">
        <f>H977/F977</f>
        <v>#DIV/0!</v>
      </c>
      <c r="H977" s="82"/>
      <c r="I977" s="65"/>
      <c r="J977" s="65"/>
    </row>
    <row r="978" spans="1:10" s="618" customFormat="1" ht="15.75" hidden="1">
      <c r="A978" s="1246"/>
      <c r="B978" s="1249"/>
      <c r="C978" s="1265"/>
      <c r="D978" s="1266"/>
      <c r="E978" s="621" t="s">
        <v>88</v>
      </c>
      <c r="F978" s="58"/>
      <c r="G978" s="619" t="e">
        <f t="shared" ref="G978:G983" si="53">H978/F978</f>
        <v>#DIV/0!</v>
      </c>
      <c r="H978" s="82"/>
      <c r="I978" s="65"/>
      <c r="J978" s="65"/>
    </row>
    <row r="979" spans="1:10" s="618" customFormat="1" ht="15.75" hidden="1">
      <c r="A979" s="1246"/>
      <c r="B979" s="1249"/>
      <c r="C979" s="1265"/>
      <c r="D979" s="1266"/>
      <c r="E979" s="621" t="s">
        <v>88</v>
      </c>
      <c r="F979" s="58"/>
      <c r="G979" s="619" t="e">
        <f t="shared" si="53"/>
        <v>#DIV/0!</v>
      </c>
      <c r="H979" s="82"/>
      <c r="I979" s="619"/>
      <c r="J979" s="619"/>
    </row>
    <row r="980" spans="1:10" s="618" customFormat="1" ht="15.75" hidden="1">
      <c r="A980" s="1246"/>
      <c r="B980" s="1249"/>
      <c r="C980" s="1265"/>
      <c r="D980" s="1266"/>
      <c r="E980" s="621" t="s">
        <v>88</v>
      </c>
      <c r="F980" s="58"/>
      <c r="G980" s="619" t="e">
        <f t="shared" si="53"/>
        <v>#DIV/0!</v>
      </c>
      <c r="H980" s="82"/>
      <c r="I980" s="619"/>
      <c r="J980" s="619"/>
    </row>
    <row r="981" spans="1:10" s="618" customFormat="1" ht="15.75" hidden="1">
      <c r="A981" s="1246"/>
      <c r="B981" s="1249"/>
      <c r="C981" s="1265"/>
      <c r="D981" s="1266"/>
      <c r="E981" s="621" t="s">
        <v>88</v>
      </c>
      <c r="F981" s="58"/>
      <c r="G981" s="619" t="e">
        <f t="shared" si="53"/>
        <v>#DIV/0!</v>
      </c>
      <c r="H981" s="82"/>
      <c r="I981" s="65"/>
      <c r="J981" s="65"/>
    </row>
    <row r="982" spans="1:10" s="618" customFormat="1" ht="15.75" hidden="1">
      <c r="A982" s="1246"/>
      <c r="B982" s="1249"/>
      <c r="C982" s="1265"/>
      <c r="D982" s="1266"/>
      <c r="E982" s="621" t="s">
        <v>88</v>
      </c>
      <c r="F982" s="58"/>
      <c r="G982" s="619" t="e">
        <f t="shared" si="53"/>
        <v>#DIV/0!</v>
      </c>
      <c r="H982" s="82"/>
      <c r="I982" s="619"/>
      <c r="J982" s="619"/>
    </row>
    <row r="983" spans="1:10" s="618" customFormat="1" ht="15.75" hidden="1">
      <c r="A983" s="1246"/>
      <c r="B983" s="1249"/>
      <c r="C983" s="1265"/>
      <c r="D983" s="1266"/>
      <c r="E983" s="621" t="s">
        <v>88</v>
      </c>
      <c r="F983" s="58"/>
      <c r="G983" s="619" t="e">
        <f t="shared" si="53"/>
        <v>#DIV/0!</v>
      </c>
      <c r="H983" s="82"/>
      <c r="I983" s="619"/>
      <c r="J983" s="619"/>
    </row>
    <row r="984" spans="1:10" s="87" customFormat="1" ht="15.75" hidden="1">
      <c r="A984" s="1247"/>
      <c r="B984" s="1242" t="s">
        <v>694</v>
      </c>
      <c r="C984" s="1243"/>
      <c r="D984" s="1243"/>
      <c r="E984" s="1243"/>
      <c r="F984" s="1243"/>
      <c r="G984" s="1244"/>
      <c r="H984" s="176">
        <f>SUM(H974:H983)</f>
        <v>0</v>
      </c>
      <c r="I984" s="176">
        <f t="shared" ref="I984:J984" si="54">SUM(I974:I983)</f>
        <v>0</v>
      </c>
      <c r="J984" s="176">
        <f t="shared" si="54"/>
        <v>0</v>
      </c>
    </row>
    <row r="985" spans="1:10" s="87" customFormat="1" ht="15.75" hidden="1">
      <c r="A985" s="1301" t="s">
        <v>364</v>
      </c>
      <c r="B985" s="1302"/>
      <c r="C985" s="1302"/>
      <c r="D985" s="1302"/>
      <c r="E985" s="1302"/>
      <c r="F985" s="1302"/>
      <c r="G985" s="1303"/>
      <c r="H985" s="93">
        <f>H972+H984</f>
        <v>0</v>
      </c>
      <c r="I985" s="93">
        <f t="shared" ref="I985:J985" si="55">I972+I984</f>
        <v>0</v>
      </c>
      <c r="J985" s="93">
        <f t="shared" si="55"/>
        <v>0</v>
      </c>
    </row>
    <row r="986" spans="1:10" s="87" customFormat="1" ht="15.75">
      <c r="A986" s="1205" t="s">
        <v>66</v>
      </c>
      <c r="B986" s="1206"/>
      <c r="C986" s="1206"/>
      <c r="D986" s="1206"/>
      <c r="E986" s="1206"/>
      <c r="F986" s="1206"/>
      <c r="G986" s="1207"/>
      <c r="H986" s="259">
        <f>H985+H890+H815+H735</f>
        <v>802136</v>
      </c>
      <c r="I986" s="259">
        <f t="shared" ref="I986:J986" si="56">I985+I890+I815+I735</f>
        <v>802136</v>
      </c>
      <c r="J986" s="259">
        <f t="shared" si="56"/>
        <v>802136</v>
      </c>
    </row>
    <row r="987" spans="1:10" s="87" customFormat="1" ht="15.75">
      <c r="A987" s="1279" t="s">
        <v>632</v>
      </c>
      <c r="B987" s="1280"/>
      <c r="C987" s="1280"/>
      <c r="D987" s="1280"/>
      <c r="E987" s="1280"/>
      <c r="F987" s="1280"/>
      <c r="G987" s="1281"/>
      <c r="H987" s="259">
        <f>H646</f>
        <v>0</v>
      </c>
      <c r="I987" s="259">
        <f t="shared" ref="I987:J987" si="57">I646</f>
        <v>0</v>
      </c>
      <c r="J987" s="259">
        <f t="shared" si="57"/>
        <v>0</v>
      </c>
    </row>
    <row r="988" spans="1:10" s="87" customFormat="1" ht="15.75">
      <c r="A988" s="1279" t="s">
        <v>633</v>
      </c>
      <c r="B988" s="1280"/>
      <c r="C988" s="1280"/>
      <c r="D988" s="1280"/>
      <c r="E988" s="1280"/>
      <c r="F988" s="1280"/>
      <c r="G988" s="1281"/>
      <c r="H988" s="259">
        <f>H652</f>
        <v>0</v>
      </c>
      <c r="I988" s="259">
        <f t="shared" ref="I988:J988" si="58">I652</f>
        <v>0</v>
      </c>
      <c r="J988" s="259">
        <f t="shared" si="58"/>
        <v>0</v>
      </c>
    </row>
    <row r="989" spans="1:10" s="87" customFormat="1" ht="15.75">
      <c r="A989" s="1279" t="s">
        <v>634</v>
      </c>
      <c r="B989" s="1280"/>
      <c r="C989" s="1280"/>
      <c r="D989" s="1280"/>
      <c r="E989" s="1280"/>
      <c r="F989" s="1280"/>
      <c r="G989" s="1281"/>
      <c r="H989" s="259">
        <f>H657</f>
        <v>626019</v>
      </c>
      <c r="I989" s="259">
        <f t="shared" ref="I989:J989" si="59">I657</f>
        <v>626019</v>
      </c>
      <c r="J989" s="259">
        <f t="shared" si="59"/>
        <v>626019</v>
      </c>
    </row>
    <row r="990" spans="1:10" s="87" customFormat="1" ht="15.75">
      <c r="A990" s="1279" t="s">
        <v>635</v>
      </c>
      <c r="B990" s="1280"/>
      <c r="C990" s="1280"/>
      <c r="D990" s="1280"/>
      <c r="E990" s="1280"/>
      <c r="F990" s="1280"/>
      <c r="G990" s="1281"/>
      <c r="H990" s="259">
        <f>H675</f>
        <v>83200</v>
      </c>
      <c r="I990" s="259">
        <f t="shared" ref="I990:J990" si="60">I675</f>
        <v>83200</v>
      </c>
      <c r="J990" s="259">
        <f t="shared" si="60"/>
        <v>83200</v>
      </c>
    </row>
    <row r="991" spans="1:10" s="87" customFormat="1" ht="15.75">
      <c r="A991" s="1279" t="s">
        <v>637</v>
      </c>
      <c r="B991" s="1280"/>
      <c r="C991" s="1280"/>
      <c r="D991" s="1280"/>
      <c r="E991" s="1280"/>
      <c r="F991" s="1280"/>
      <c r="G991" s="1281"/>
      <c r="H991" s="259">
        <f>H682</f>
        <v>0</v>
      </c>
      <c r="I991" s="259">
        <f t="shared" ref="I991:J991" si="61">I682</f>
        <v>0</v>
      </c>
      <c r="J991" s="259">
        <f t="shared" si="61"/>
        <v>0</v>
      </c>
    </row>
    <row r="992" spans="1:10" s="87" customFormat="1" ht="15.75">
      <c r="A992" s="1279" t="s">
        <v>636</v>
      </c>
      <c r="B992" s="1280"/>
      <c r="C992" s="1280"/>
      <c r="D992" s="1280"/>
      <c r="E992" s="1280"/>
      <c r="F992" s="1280"/>
      <c r="G992" s="1281"/>
      <c r="H992" s="259">
        <f>H727</f>
        <v>34667</v>
      </c>
      <c r="I992" s="259">
        <f t="shared" ref="I992:J992" si="62">I727</f>
        <v>34667</v>
      </c>
      <c r="J992" s="259">
        <f t="shared" si="62"/>
        <v>34667</v>
      </c>
    </row>
    <row r="993" spans="1:10" s="87" customFormat="1" ht="15.75">
      <c r="A993" s="1279" t="s">
        <v>696</v>
      </c>
      <c r="B993" s="1280"/>
      <c r="C993" s="1280"/>
      <c r="D993" s="1280"/>
      <c r="E993" s="1280"/>
      <c r="F993" s="1280"/>
      <c r="G993" s="1281"/>
      <c r="H993" s="259">
        <f>H734</f>
        <v>0</v>
      </c>
      <c r="I993" s="259">
        <f t="shared" ref="I993:J993" si="63">I734</f>
        <v>0</v>
      </c>
      <c r="J993" s="259">
        <f t="shared" si="63"/>
        <v>0</v>
      </c>
    </row>
    <row r="994" spans="1:10" s="87" customFormat="1" ht="15.75">
      <c r="A994" s="1279" t="s">
        <v>628</v>
      </c>
      <c r="B994" s="1280"/>
      <c r="C994" s="1280"/>
      <c r="D994" s="1280"/>
      <c r="E994" s="1280"/>
      <c r="F994" s="1280"/>
      <c r="G994" s="1281"/>
      <c r="H994" s="259">
        <f>SUM(H987:H993)</f>
        <v>743886</v>
      </c>
      <c r="I994" s="259">
        <f t="shared" ref="I994:J994" si="64">SUM(I987:I993)</f>
        <v>743886</v>
      </c>
      <c r="J994" s="259">
        <f t="shared" si="64"/>
        <v>743886</v>
      </c>
    </row>
    <row r="995" spans="1:10" s="87" customFormat="1" ht="5.45" customHeight="1"/>
    <row r="996" spans="1:10" s="87" customFormat="1" ht="15.75" hidden="1">
      <c r="A996" s="1279" t="s">
        <v>639</v>
      </c>
      <c r="B996" s="1280"/>
      <c r="C996" s="1280"/>
      <c r="D996" s="1280"/>
      <c r="E996" s="1280"/>
      <c r="F996" s="1280"/>
      <c r="G996" s="1281"/>
      <c r="H996" s="259">
        <f>H742</f>
        <v>0</v>
      </c>
      <c r="I996" s="259">
        <f t="shared" ref="I996:J996" si="65">I742</f>
        <v>0</v>
      </c>
      <c r="J996" s="259">
        <f t="shared" si="65"/>
        <v>0</v>
      </c>
    </row>
    <row r="997" spans="1:10" s="87" customFormat="1" ht="15.75" hidden="1">
      <c r="A997" s="1279" t="s">
        <v>638</v>
      </c>
      <c r="B997" s="1280"/>
      <c r="C997" s="1280"/>
      <c r="D997" s="1280"/>
      <c r="E997" s="1280"/>
      <c r="F997" s="1280"/>
      <c r="G997" s="1281"/>
      <c r="H997" s="259">
        <f>H748</f>
        <v>0</v>
      </c>
      <c r="I997" s="259">
        <f t="shared" ref="I997:J997" si="66">I748</f>
        <v>0</v>
      </c>
      <c r="J997" s="259">
        <f t="shared" si="66"/>
        <v>0</v>
      </c>
    </row>
    <row r="998" spans="1:10" s="87" customFormat="1" ht="15.75" hidden="1">
      <c r="A998" s="1279" t="s">
        <v>635</v>
      </c>
      <c r="B998" s="1280"/>
      <c r="C998" s="1280"/>
      <c r="D998" s="1280"/>
      <c r="E998" s="1280"/>
      <c r="F998" s="1280"/>
      <c r="G998" s="1281"/>
      <c r="H998" s="259">
        <f>H766</f>
        <v>0</v>
      </c>
      <c r="I998" s="259">
        <f t="shared" ref="I998:J998" si="67">I766</f>
        <v>0</v>
      </c>
      <c r="J998" s="259">
        <f t="shared" si="67"/>
        <v>0</v>
      </c>
    </row>
    <row r="999" spans="1:10" s="87" customFormat="1" ht="15.75" hidden="1">
      <c r="A999" s="1279" t="s">
        <v>637</v>
      </c>
      <c r="B999" s="1280"/>
      <c r="C999" s="1280"/>
      <c r="D999" s="1280"/>
      <c r="E999" s="1280"/>
      <c r="F999" s="1280"/>
      <c r="G999" s="1281"/>
      <c r="H999" s="259">
        <f>H773</f>
        <v>0</v>
      </c>
      <c r="I999" s="259">
        <f t="shared" ref="I999:J999" si="68">I773</f>
        <v>0</v>
      </c>
      <c r="J999" s="259">
        <f t="shared" si="68"/>
        <v>0</v>
      </c>
    </row>
    <row r="1000" spans="1:10" s="87" customFormat="1" ht="15.75" hidden="1">
      <c r="A1000" s="1279" t="s">
        <v>636</v>
      </c>
      <c r="B1000" s="1280"/>
      <c r="C1000" s="1280"/>
      <c r="D1000" s="1280"/>
      <c r="E1000" s="1280"/>
      <c r="F1000" s="1280"/>
      <c r="G1000" s="1281"/>
      <c r="H1000" s="259">
        <f>H807</f>
        <v>0</v>
      </c>
      <c r="I1000" s="259">
        <f t="shared" ref="I1000:J1000" si="69">I807</f>
        <v>0</v>
      </c>
      <c r="J1000" s="259">
        <f t="shared" si="69"/>
        <v>0</v>
      </c>
    </row>
    <row r="1001" spans="1:10" s="87" customFormat="1" ht="15.75" hidden="1">
      <c r="A1001" s="1279" t="s">
        <v>696</v>
      </c>
      <c r="B1001" s="1280"/>
      <c r="C1001" s="1280"/>
      <c r="D1001" s="1280"/>
      <c r="E1001" s="1280"/>
      <c r="F1001" s="1280"/>
      <c r="G1001" s="1281"/>
      <c r="H1001" s="259">
        <f>H814</f>
        <v>0</v>
      </c>
      <c r="I1001" s="259">
        <f t="shared" ref="I1001:J1001" si="70">I814</f>
        <v>0</v>
      </c>
      <c r="J1001" s="259">
        <f t="shared" si="70"/>
        <v>0</v>
      </c>
    </row>
    <row r="1002" spans="1:10" s="87" customFormat="1" ht="15.75" hidden="1">
      <c r="A1002" s="1279" t="s">
        <v>629</v>
      </c>
      <c r="B1002" s="1280"/>
      <c r="C1002" s="1280"/>
      <c r="D1002" s="1280"/>
      <c r="E1002" s="1280"/>
      <c r="F1002" s="1280"/>
      <c r="G1002" s="1281"/>
      <c r="H1002" s="259">
        <f>SUM(H996:H1001)</f>
        <v>0</v>
      </c>
      <c r="I1002" s="259">
        <f t="shared" ref="I1002:J1002" si="71">SUM(I996:I1001)</f>
        <v>0</v>
      </c>
      <c r="J1002" s="259">
        <f t="shared" si="71"/>
        <v>0</v>
      </c>
    </row>
    <row r="1003" spans="1:10" s="87" customFormat="1" ht="15.75">
      <c r="A1003" s="1279" t="s">
        <v>631</v>
      </c>
      <c r="B1003" s="1280"/>
      <c r="C1003" s="1280"/>
      <c r="D1003" s="1280"/>
      <c r="E1003" s="1280"/>
      <c r="F1003" s="1280"/>
      <c r="G1003" s="1281"/>
      <c r="H1003" s="259">
        <f>H1002+H994</f>
        <v>743886</v>
      </c>
      <c r="I1003" s="259">
        <f t="shared" ref="I1003:J1003" si="72">I1002+I994</f>
        <v>743886</v>
      </c>
      <c r="J1003" s="259">
        <f t="shared" si="72"/>
        <v>743886</v>
      </c>
    </row>
    <row r="1004" spans="1:10" s="87" customFormat="1" ht="4.9000000000000004" customHeight="1"/>
    <row r="1005" spans="1:10" s="87" customFormat="1" ht="15.75">
      <c r="A1005" s="1271" t="s">
        <v>835</v>
      </c>
      <c r="B1005" s="1272"/>
      <c r="C1005" s="1272"/>
      <c r="D1005" s="1272"/>
      <c r="E1005" s="1272"/>
      <c r="F1005" s="1272"/>
      <c r="G1005" s="1273"/>
      <c r="H1005" s="93">
        <f>H822</f>
        <v>0</v>
      </c>
      <c r="I1005" s="93">
        <f t="shared" ref="I1005:J1005" si="73">I822</f>
        <v>0</v>
      </c>
      <c r="J1005" s="93">
        <f t="shared" si="73"/>
        <v>0</v>
      </c>
    </row>
    <row r="1006" spans="1:10" s="87" customFormat="1" ht="15.75">
      <c r="A1006" s="1271" t="s">
        <v>636</v>
      </c>
      <c r="B1006" s="1272"/>
      <c r="C1006" s="1272"/>
      <c r="D1006" s="1272"/>
      <c r="E1006" s="1272"/>
      <c r="F1006" s="1272"/>
      <c r="G1006" s="1273"/>
      <c r="H1006" s="93">
        <f>H865</f>
        <v>48800</v>
      </c>
      <c r="I1006" s="93">
        <f t="shared" ref="I1006:J1006" si="74">I865</f>
        <v>48800</v>
      </c>
      <c r="J1006" s="93">
        <f t="shared" si="74"/>
        <v>48800</v>
      </c>
    </row>
    <row r="1007" spans="1:10" s="87" customFormat="1" ht="15.75">
      <c r="A1007" s="1271" t="s">
        <v>697</v>
      </c>
      <c r="B1007" s="1272"/>
      <c r="C1007" s="1272"/>
      <c r="D1007" s="1272"/>
      <c r="E1007" s="1272"/>
      <c r="F1007" s="1272"/>
      <c r="G1007" s="1273"/>
      <c r="H1007" s="93">
        <f>H877</f>
        <v>0</v>
      </c>
      <c r="I1007" s="93">
        <f t="shared" ref="I1007:J1007" si="75">I877</f>
        <v>0</v>
      </c>
      <c r="J1007" s="93">
        <f t="shared" si="75"/>
        <v>0</v>
      </c>
    </row>
    <row r="1008" spans="1:10" s="87" customFormat="1" ht="15.75">
      <c r="A1008" s="1271" t="s">
        <v>641</v>
      </c>
      <c r="B1008" s="1272"/>
      <c r="C1008" s="1272"/>
      <c r="D1008" s="1272"/>
      <c r="E1008" s="1272"/>
      <c r="F1008" s="1272"/>
      <c r="G1008" s="1273"/>
      <c r="H1008" s="93">
        <f>H889</f>
        <v>9450</v>
      </c>
      <c r="I1008" s="93">
        <f t="shared" ref="I1008:J1008" si="76">I889</f>
        <v>9450</v>
      </c>
      <c r="J1008" s="93">
        <f t="shared" si="76"/>
        <v>9450</v>
      </c>
    </row>
    <row r="1009" spans="1:10" s="87" customFormat="1" ht="15.75">
      <c r="A1009" s="1271" t="s">
        <v>642</v>
      </c>
      <c r="B1009" s="1272"/>
      <c r="C1009" s="1272"/>
      <c r="D1009" s="1272"/>
      <c r="E1009" s="1272"/>
      <c r="F1009" s="1272"/>
      <c r="G1009" s="1273"/>
      <c r="H1009" s="93">
        <f>SUM(H1005:H1008)</f>
        <v>58250</v>
      </c>
      <c r="I1009" s="93">
        <f t="shared" ref="I1009:J1009" si="77">SUM(I1005:I1008)</f>
        <v>58250</v>
      </c>
      <c r="J1009" s="93">
        <f t="shared" si="77"/>
        <v>58250</v>
      </c>
    </row>
    <row r="1010" spans="1:10" s="87" customFormat="1" ht="5.45" customHeight="1"/>
    <row r="1011" spans="1:10" s="87" customFormat="1" ht="15.75" hidden="1">
      <c r="A1011" s="1271" t="s">
        <v>640</v>
      </c>
      <c r="B1011" s="1272"/>
      <c r="C1011" s="1272"/>
      <c r="D1011" s="1272"/>
      <c r="E1011" s="1272"/>
      <c r="F1011" s="1272"/>
      <c r="G1011" s="1273"/>
      <c r="H1011" s="93">
        <f>H972</f>
        <v>0</v>
      </c>
      <c r="I1011" s="93">
        <f t="shared" ref="I1011:J1011" si="78">I972</f>
        <v>0</v>
      </c>
      <c r="J1011" s="93">
        <f t="shared" si="78"/>
        <v>0</v>
      </c>
    </row>
    <row r="1012" spans="1:10" s="87" customFormat="1" ht="15.75" hidden="1">
      <c r="A1012" s="1271" t="s">
        <v>697</v>
      </c>
      <c r="B1012" s="1272"/>
      <c r="C1012" s="1272"/>
      <c r="D1012" s="1272"/>
      <c r="E1012" s="1272"/>
      <c r="F1012" s="1272"/>
      <c r="G1012" s="1273"/>
      <c r="H1012" s="93">
        <f>H984</f>
        <v>0</v>
      </c>
      <c r="I1012" s="93">
        <f t="shared" ref="I1012:J1012" si="79">I984</f>
        <v>0</v>
      </c>
      <c r="J1012" s="93">
        <f t="shared" si="79"/>
        <v>0</v>
      </c>
    </row>
    <row r="1013" spans="1:10" s="87" customFormat="1" ht="15.75" hidden="1">
      <c r="A1013" s="1271" t="s">
        <v>630</v>
      </c>
      <c r="B1013" s="1272"/>
      <c r="C1013" s="1272"/>
      <c r="D1013" s="1272"/>
      <c r="E1013" s="1272"/>
      <c r="F1013" s="1272"/>
      <c r="G1013" s="1273"/>
      <c r="H1013" s="93">
        <f>SUM(H1011:H1012)</f>
        <v>0</v>
      </c>
      <c r="I1013" s="93">
        <f t="shared" ref="I1013:J1013" si="80">SUM(I1011:I1012)</f>
        <v>0</v>
      </c>
      <c r="J1013" s="93">
        <f t="shared" si="80"/>
        <v>0</v>
      </c>
    </row>
    <row r="1014" spans="1:10" s="87" customFormat="1" ht="15.75">
      <c r="A1014" s="1271" t="s">
        <v>712</v>
      </c>
      <c r="B1014" s="1272"/>
      <c r="C1014" s="1272"/>
      <c r="D1014" s="1272"/>
      <c r="E1014" s="1272"/>
      <c r="F1014" s="1272"/>
      <c r="G1014" s="1273"/>
      <c r="H1014" s="93">
        <f>H1013+H1009</f>
        <v>58250</v>
      </c>
      <c r="I1014" s="93">
        <f t="shared" ref="I1014:J1014" si="81">I1013+I1009</f>
        <v>58250</v>
      </c>
      <c r="J1014" s="93">
        <f t="shared" si="81"/>
        <v>58250</v>
      </c>
    </row>
    <row r="1015" spans="1:10" s="87" customFormat="1" ht="15.75">
      <c r="A1015" s="1322" t="s">
        <v>288</v>
      </c>
      <c r="B1015" s="1323"/>
      <c r="C1015" s="1323"/>
      <c r="D1015" s="1323"/>
      <c r="E1015" s="1323"/>
      <c r="F1015" s="1323"/>
      <c r="G1015" s="1324"/>
      <c r="H1015" s="260">
        <f>H890+H735+H583+H499+H465+H430+H406+H269+H254+H243+H227+H233+H337+H366+H451</f>
        <v>5756198</v>
      </c>
      <c r="I1015" s="260">
        <f t="shared" ref="I1015:J1015" si="82">I890+I735+I583+I499+I465+I430+I406+I269+I254+I243+I227+I233+I337+I366+I451</f>
        <v>5756198</v>
      </c>
      <c r="J1015" s="260">
        <f t="shared" si="82"/>
        <v>5756198</v>
      </c>
    </row>
    <row r="1016" spans="1:10" s="87" customFormat="1" ht="15.75">
      <c r="A1016" s="1322" t="s">
        <v>289</v>
      </c>
      <c r="B1016" s="1323"/>
      <c r="C1016" s="1323"/>
      <c r="D1016" s="1323"/>
      <c r="E1016" s="1323"/>
      <c r="F1016" s="1323"/>
      <c r="G1016" s="1324"/>
      <c r="H1016" s="260">
        <f>H985+H815+H633+H521+H438+H422+H260+H354+H379</f>
        <v>0</v>
      </c>
      <c r="I1016" s="260">
        <f t="shared" ref="I1016:J1016" si="83">I985+I815+I633+I521+I438+I422+I260+I354+I379</f>
        <v>0</v>
      </c>
      <c r="J1016" s="260">
        <f t="shared" si="83"/>
        <v>0</v>
      </c>
    </row>
    <row r="1017" spans="1:10" s="87" customFormat="1" ht="15.75">
      <c r="A1017" s="1322" t="s">
        <v>67</v>
      </c>
      <c r="B1017" s="1323"/>
      <c r="C1017" s="1323"/>
      <c r="D1017" s="1323"/>
      <c r="E1017" s="1323"/>
      <c r="F1017" s="1323"/>
      <c r="G1017" s="1324"/>
      <c r="H1017" s="260">
        <f>SUM(H1015:H1016)</f>
        <v>5756198</v>
      </c>
      <c r="I1017" s="260">
        <f t="shared" ref="I1017:J1017" si="84">SUM(I1015:I1016)</f>
        <v>5756198</v>
      </c>
      <c r="J1017" s="260">
        <f t="shared" si="84"/>
        <v>5756198</v>
      </c>
    </row>
    <row r="1018" spans="1:10" s="87" customFormat="1" ht="15.75">
      <c r="A1018" s="1319" t="s">
        <v>68</v>
      </c>
      <c r="B1018" s="1320"/>
      <c r="C1018" s="1320"/>
      <c r="D1018" s="1320"/>
      <c r="E1018" s="1320"/>
      <c r="F1018" s="1320"/>
      <c r="G1018" s="1321"/>
      <c r="H1018" s="261">
        <f>H21+H33+H103+H110+H138+H145+H152+H160+H167+H183+H211+H1017+H202+H124+H40+H47</f>
        <v>37442211</v>
      </c>
      <c r="I1018" s="261">
        <f t="shared" ref="I1018:J1018" si="85">I21+I33+I103+I110+I138+I145+I152+I160+I167+I183+I211+I1017+I202+I124+I40+I47</f>
        <v>37442211</v>
      </c>
      <c r="J1018" s="261">
        <f t="shared" si="85"/>
        <v>37442211</v>
      </c>
    </row>
    <row r="1019" spans="1:10" s="87" customFormat="1" ht="15.75">
      <c r="A1019" s="1306" t="s">
        <v>626</v>
      </c>
      <c r="B1019" s="1306"/>
      <c r="C1019" s="1306"/>
      <c r="D1019" s="1306"/>
      <c r="E1019" s="1306"/>
      <c r="F1019" s="1306"/>
      <c r="G1019" s="1306"/>
      <c r="H1019" s="388">
        <f>H15+H18+H27+H30+H76+H102+H110+H138+H145+H152+H160+H167+H183+H211+H227+H243+H261+H269+H406+H422+H465+H499+H521+H735+H815+H202+H124+H354+H337+H451</f>
        <v>8464319</v>
      </c>
      <c r="I1019" s="388">
        <f t="shared" ref="I1019:J1019" si="86">I15+I18+I27+I30+I76+I102+I110+I138+I145+I152+I160+I167+I183+I211+I227+I243+I261+I269+I406+I422+I465+I499+I521+I735+I815+I202+I124+I354+I337+I451</f>
        <v>8464319</v>
      </c>
      <c r="J1019" s="388">
        <f t="shared" si="86"/>
        <v>8464319</v>
      </c>
    </row>
    <row r="1020" spans="1:10" s="87" customFormat="1" ht="15.75">
      <c r="A1020" s="1306" t="s">
        <v>627</v>
      </c>
      <c r="B1020" s="1306"/>
      <c r="C1020" s="1306"/>
      <c r="D1020" s="1306"/>
      <c r="E1020" s="1306"/>
      <c r="F1020" s="1306"/>
      <c r="G1020" s="1306"/>
      <c r="H1020" s="388">
        <f>H16+H19+H28+H31+H233+H430+H438+H583+H633+H890+H985+H39+H46+H379+H366+H130</f>
        <v>28977892</v>
      </c>
      <c r="I1020" s="388">
        <f t="shared" ref="I1020:J1020" si="87">I16+I19+I28+I31+I233+I430+I438+I583+I633+I890+I985+I39+I46+I379+I366+I130</f>
        <v>28977892</v>
      </c>
      <c r="J1020" s="388">
        <f t="shared" si="87"/>
        <v>28977892</v>
      </c>
    </row>
    <row r="1021" spans="1:10" ht="15.75">
      <c r="A1021" s="88"/>
      <c r="B1021" s="88"/>
      <c r="C1021" s="88"/>
      <c r="D1021" s="88"/>
      <c r="E1021" s="88"/>
      <c r="F1021" s="88"/>
      <c r="G1021" s="88"/>
      <c r="H1021" s="389">
        <f>H1018-H1019-H1020</f>
        <v>0</v>
      </c>
      <c r="I1021" s="389">
        <f t="shared" ref="I1021:J1021" si="88">I1018-I1019-I1020</f>
        <v>0</v>
      </c>
      <c r="J1021" s="389">
        <f t="shared" si="88"/>
        <v>0</v>
      </c>
    </row>
    <row r="1022" spans="1:10" s="87" customFormat="1" ht="15.75">
      <c r="A1022" s="1306" t="s">
        <v>624</v>
      </c>
      <c r="B1022" s="1306"/>
      <c r="C1022" s="1306"/>
      <c r="D1022" s="1306"/>
      <c r="E1022" s="1306"/>
      <c r="F1022" s="1306"/>
      <c r="G1022" s="1306"/>
      <c r="H1022" s="388">
        <f>H15+H27+H76+H110+H138+H145+H152+H160+H167+H183+H195+H211+H227+H243+H254+H269+H337+H406+H465+H499+H735+H124+H451</f>
        <v>8464319</v>
      </c>
      <c r="I1022" s="388">
        <f t="shared" ref="I1022:J1022" si="89">I15+I27+I76+I110+I138+I145+I152+I160+I167+I183+I195+I211+I227+I243+I254+I269+I337+I406+I465+I499+I735+I124+I451</f>
        <v>8464319</v>
      </c>
      <c r="J1022" s="388">
        <f t="shared" si="89"/>
        <v>8464319</v>
      </c>
    </row>
    <row r="1023" spans="1:10" s="87" customFormat="1" ht="15.75">
      <c r="A1023" s="1306" t="s">
        <v>622</v>
      </c>
      <c r="B1023" s="1306"/>
      <c r="C1023" s="1306"/>
      <c r="D1023" s="1306"/>
      <c r="E1023" s="1306"/>
      <c r="F1023" s="1306"/>
      <c r="G1023" s="1306"/>
      <c r="H1023" s="388">
        <f>H16+H28+H233+H430+H583+H890+H39+H46+H366+H130</f>
        <v>28977892</v>
      </c>
      <c r="I1023" s="388">
        <f t="shared" ref="I1023:J1023" si="90">I16+I28+I233+I430+I583+I890+I39+I46+I366+I130</f>
        <v>28977892</v>
      </c>
      <c r="J1023" s="388">
        <f t="shared" si="90"/>
        <v>28977892</v>
      </c>
    </row>
    <row r="1024" spans="1:10" s="87" customFormat="1" ht="15.75">
      <c r="A1024" s="1306" t="s">
        <v>623</v>
      </c>
      <c r="B1024" s="1306"/>
      <c r="C1024" s="1306"/>
      <c r="D1024" s="1306"/>
      <c r="E1024" s="1306"/>
      <c r="F1024" s="1306"/>
      <c r="G1024" s="1306"/>
      <c r="H1024" s="388">
        <f>H18+H30+H102+H201+H260+H354+H422+H521+H815</f>
        <v>0</v>
      </c>
      <c r="I1024" s="388">
        <f t="shared" ref="I1024:J1024" si="91">I18+I30+I102+I201+I260+I354+I422+I521+I815</f>
        <v>0</v>
      </c>
      <c r="J1024" s="388">
        <f t="shared" si="91"/>
        <v>0</v>
      </c>
    </row>
    <row r="1025" spans="1:10" s="87" customFormat="1" ht="15.75">
      <c r="A1025" s="1306" t="s">
        <v>625</v>
      </c>
      <c r="B1025" s="1306"/>
      <c r="C1025" s="1306"/>
      <c r="D1025" s="1306"/>
      <c r="E1025" s="1306"/>
      <c r="F1025" s="1306"/>
      <c r="G1025" s="1306"/>
      <c r="H1025" s="388">
        <f>H19+H31+H438+H633+H985+H379</f>
        <v>0</v>
      </c>
      <c r="I1025" s="388">
        <f t="shared" ref="I1025:J1025" si="92">I19+I31+I438+I633+I985+I379</f>
        <v>0</v>
      </c>
      <c r="J1025" s="388">
        <f t="shared" si="92"/>
        <v>0</v>
      </c>
    </row>
    <row r="1026" spans="1:10" s="391" customFormat="1" ht="12">
      <c r="A1026" s="390"/>
      <c r="B1026" s="390"/>
      <c r="C1026" s="390"/>
      <c r="D1026" s="390"/>
      <c r="E1026" s="390"/>
      <c r="F1026" s="390"/>
      <c r="G1026" s="390"/>
      <c r="H1026" s="389">
        <f t="shared" ref="H1026:H1027" si="93">H1022+H1024-H1019</f>
        <v>0</v>
      </c>
      <c r="I1026" s="389">
        <f t="shared" ref="I1026:J1026" si="94">I1022+I1024-I1019</f>
        <v>0</v>
      </c>
      <c r="J1026" s="389">
        <f t="shared" si="94"/>
        <v>0</v>
      </c>
    </row>
    <row r="1027" spans="1:10" s="391" customFormat="1" ht="12">
      <c r="A1027" s="392"/>
      <c r="B1027" s="392"/>
      <c r="C1027" s="392"/>
      <c r="D1027" s="392"/>
      <c r="E1027" s="392"/>
      <c r="F1027" s="392"/>
      <c r="G1027" s="392"/>
      <c r="H1027" s="393">
        <f t="shared" si="93"/>
        <v>0</v>
      </c>
      <c r="I1027" s="393">
        <f t="shared" ref="I1027:J1027" si="95">I1023+I1025-I1020</f>
        <v>0</v>
      </c>
      <c r="J1027" s="393">
        <f t="shared" si="95"/>
        <v>0</v>
      </c>
    </row>
    <row r="1028" spans="1:10" s="866" customFormat="1" ht="15.75">
      <c r="A1028" s="1325" t="s">
        <v>416</v>
      </c>
      <c r="B1028" s="1325"/>
      <c r="C1028" s="1325"/>
      <c r="D1028" s="863"/>
      <c r="E1028" s="1318" t="s">
        <v>865</v>
      </c>
      <c r="F1028" s="1318"/>
      <c r="G1028" s="864"/>
      <c r="H1028" s="865"/>
      <c r="I1028" s="865"/>
      <c r="J1028" s="865"/>
    </row>
    <row r="1029" spans="1:10" s="866" customFormat="1" ht="15.75">
      <c r="A1029" s="867"/>
      <c r="B1029" s="867"/>
      <c r="C1029" s="867"/>
      <c r="D1029" s="868" t="s">
        <v>69</v>
      </c>
      <c r="E1029" s="1318" t="s">
        <v>283</v>
      </c>
      <c r="F1029" s="1318"/>
      <c r="G1029" s="864"/>
      <c r="H1029" s="865"/>
      <c r="I1029" s="865"/>
      <c r="J1029" s="865"/>
    </row>
    <row r="1030" spans="1:10" s="866" customFormat="1" ht="15.75">
      <c r="A1030" s="1326" t="s">
        <v>548</v>
      </c>
      <c r="B1030" s="1326"/>
      <c r="C1030" s="1326"/>
      <c r="D1030" s="864"/>
      <c r="E1030" s="864"/>
      <c r="F1030" s="864"/>
      <c r="G1030" s="864"/>
      <c r="H1030" s="865"/>
      <c r="I1030" s="865"/>
      <c r="J1030" s="865"/>
    </row>
    <row r="1031" spans="1:10" s="866" customFormat="1" ht="15.75">
      <c r="A1031" s="1326"/>
      <c r="B1031" s="1326"/>
      <c r="C1031" s="1326"/>
      <c r="D1031" s="863"/>
      <c r="E1031" s="1318" t="s">
        <v>881</v>
      </c>
      <c r="F1031" s="1318"/>
      <c r="G1031" s="864"/>
      <c r="H1031" s="865"/>
      <c r="I1031" s="865"/>
    </row>
    <row r="1032" spans="1:10" s="866" customFormat="1" ht="15.75">
      <c r="A1032" s="864"/>
      <c r="B1032" s="864"/>
      <c r="C1032" s="864"/>
      <c r="D1032" s="868" t="s">
        <v>69</v>
      </c>
      <c r="E1032" s="1318" t="s">
        <v>283</v>
      </c>
      <c r="F1032" s="1318"/>
      <c r="G1032" s="864"/>
      <c r="H1032" s="893"/>
      <c r="I1032" s="893"/>
      <c r="J1032" s="893"/>
    </row>
    <row r="1033" spans="1:10" ht="15.75">
      <c r="A1033" s="30"/>
      <c r="B1033" s="387" t="s">
        <v>149</v>
      </c>
      <c r="C1033" s="387"/>
      <c r="D1033" s="387"/>
      <c r="E1033" s="387"/>
      <c r="F1033" s="387"/>
      <c r="G1033" s="387"/>
      <c r="H1033" s="30"/>
      <c r="I1033" s="30"/>
      <c r="J1033" s="30"/>
    </row>
    <row r="1034" spans="1:10" ht="15.75">
      <c r="A1034" s="30"/>
      <c r="B1034" s="30"/>
      <c r="C1034" s="30"/>
      <c r="D1034" s="30"/>
      <c r="E1034" s="30"/>
      <c r="F1034" s="30"/>
      <c r="G1034" s="30"/>
    </row>
  </sheetData>
  <sheetProtection password="CC31" sheet="1" objects="1" scenarios="1" formatCells="0" formatColumns="0" formatRows="0" insertRows="0"/>
  <mergeCells count="1147">
    <mergeCell ref="C981:D981"/>
    <mergeCell ref="C982:D982"/>
    <mergeCell ref="C983:D983"/>
    <mergeCell ref="B984:G984"/>
    <mergeCell ref="A993:G993"/>
    <mergeCell ref="A1001:G1001"/>
    <mergeCell ref="A1007:G1007"/>
    <mergeCell ref="A1012:G1012"/>
    <mergeCell ref="B808:B813"/>
    <mergeCell ref="C808:D808"/>
    <mergeCell ref="C809:D809"/>
    <mergeCell ref="C812:D812"/>
    <mergeCell ref="C813:D813"/>
    <mergeCell ref="B814:G814"/>
    <mergeCell ref="A866:A877"/>
    <mergeCell ref="B866:B876"/>
    <mergeCell ref="C866:D866"/>
    <mergeCell ref="C867:D867"/>
    <mergeCell ref="C868:D868"/>
    <mergeCell ref="C869:D869"/>
    <mergeCell ref="C870:D870"/>
    <mergeCell ref="C871:D871"/>
    <mergeCell ref="C872:D872"/>
    <mergeCell ref="C873:D873"/>
    <mergeCell ref="C874:D874"/>
    <mergeCell ref="C875:D875"/>
    <mergeCell ref="C876:D876"/>
    <mergeCell ref="B877:G877"/>
    <mergeCell ref="C928:D928"/>
    <mergeCell ref="C929:D929"/>
    <mergeCell ref="C930:D930"/>
    <mergeCell ref="C931:D931"/>
    <mergeCell ref="C944:D944"/>
    <mergeCell ref="C945:D945"/>
    <mergeCell ref="C946:D946"/>
    <mergeCell ref="C947:D947"/>
    <mergeCell ref="C948:D948"/>
    <mergeCell ref="C949:D949"/>
    <mergeCell ref="C950:D950"/>
    <mergeCell ref="C951:D951"/>
    <mergeCell ref="C952:D952"/>
    <mergeCell ref="C953:D953"/>
    <mergeCell ref="B923:B934"/>
    <mergeCell ref="C954:D954"/>
    <mergeCell ref="C894:D894"/>
    <mergeCell ref="C895:D895"/>
    <mergeCell ref="C896:D896"/>
    <mergeCell ref="C897:D897"/>
    <mergeCell ref="C898:D898"/>
    <mergeCell ref="C899:D899"/>
    <mergeCell ref="C900:D900"/>
    <mergeCell ref="C901:D901"/>
    <mergeCell ref="C902:D902"/>
    <mergeCell ref="C903:D903"/>
    <mergeCell ref="C904:D904"/>
    <mergeCell ref="C905:D905"/>
    <mergeCell ref="C906:D906"/>
    <mergeCell ref="C907:D907"/>
    <mergeCell ref="C908:D908"/>
    <mergeCell ref="C909:D909"/>
    <mergeCell ref="C910:D910"/>
    <mergeCell ref="C936:D936"/>
    <mergeCell ref="C937:D937"/>
    <mergeCell ref="C923:D923"/>
    <mergeCell ref="C925:D925"/>
    <mergeCell ref="C926:D926"/>
    <mergeCell ref="C927:D927"/>
    <mergeCell ref="C911:D911"/>
    <mergeCell ref="C912:D912"/>
    <mergeCell ref="A890:G890"/>
    <mergeCell ref="C893:D893"/>
    <mergeCell ref="C913:D913"/>
    <mergeCell ref="C914:D914"/>
    <mergeCell ref="C915:D915"/>
    <mergeCell ref="B916:G916"/>
    <mergeCell ref="B917:B921"/>
    <mergeCell ref="C917:D917"/>
    <mergeCell ref="C918:D918"/>
    <mergeCell ref="C919:D919"/>
    <mergeCell ref="C920:D920"/>
    <mergeCell ref="C921:D921"/>
    <mergeCell ref="B922:G922"/>
    <mergeCell ref="C862:D862"/>
    <mergeCell ref="C855:D855"/>
    <mergeCell ref="C849:D849"/>
    <mergeCell ref="C842:D842"/>
    <mergeCell ref="C836:D836"/>
    <mergeCell ref="C830:D830"/>
    <mergeCell ref="C823:D823"/>
    <mergeCell ref="C824:D824"/>
    <mergeCell ref="C825:D825"/>
    <mergeCell ref="C826:D826"/>
    <mergeCell ref="C827:D827"/>
    <mergeCell ref="B828:G828"/>
    <mergeCell ref="B823:B827"/>
    <mergeCell ref="B834:G834"/>
    <mergeCell ref="B840:G840"/>
    <mergeCell ref="A878:A889"/>
    <mergeCell ref="B878:B888"/>
    <mergeCell ref="C878:D878"/>
    <mergeCell ref="C879:D879"/>
    <mergeCell ref="C880:D880"/>
    <mergeCell ref="C881:D881"/>
    <mergeCell ref="B889:G889"/>
    <mergeCell ref="C882:D882"/>
    <mergeCell ref="C887:D887"/>
    <mergeCell ref="C888:D888"/>
    <mergeCell ref="C883:D883"/>
    <mergeCell ref="C884:D884"/>
    <mergeCell ref="C885:D885"/>
    <mergeCell ref="C886:D886"/>
    <mergeCell ref="C788:D788"/>
    <mergeCell ref="C789:D789"/>
    <mergeCell ref="C790:D790"/>
    <mergeCell ref="C837:D837"/>
    <mergeCell ref="C838:D838"/>
    <mergeCell ref="C839:D839"/>
    <mergeCell ref="C847:D847"/>
    <mergeCell ref="C829:D829"/>
    <mergeCell ref="C841:D841"/>
    <mergeCell ref="C843:D843"/>
    <mergeCell ref="C844:D844"/>
    <mergeCell ref="C845:D845"/>
    <mergeCell ref="B847:B851"/>
    <mergeCell ref="B841:B845"/>
    <mergeCell ref="B835:B839"/>
    <mergeCell ref="B829:B833"/>
    <mergeCell ref="C848:D848"/>
    <mergeCell ref="C850:D850"/>
    <mergeCell ref="C851:D851"/>
    <mergeCell ref="B806:G806"/>
    <mergeCell ref="A815:G815"/>
    <mergeCell ref="C831:D831"/>
    <mergeCell ref="C832:D832"/>
    <mergeCell ref="C833:D833"/>
    <mergeCell ref="C835:D835"/>
    <mergeCell ref="A823:A865"/>
    <mergeCell ref="C863:D863"/>
    <mergeCell ref="B865:G865"/>
    <mergeCell ref="B864:G864"/>
    <mergeCell ref="C854:D854"/>
    <mergeCell ref="C856:D856"/>
    <mergeCell ref="C857:D857"/>
    <mergeCell ref="B807:G807"/>
    <mergeCell ref="A816:D816"/>
    <mergeCell ref="A808:A814"/>
    <mergeCell ref="A767:A773"/>
    <mergeCell ref="B767:B772"/>
    <mergeCell ref="C767:D767"/>
    <mergeCell ref="C768:D768"/>
    <mergeCell ref="C771:D771"/>
    <mergeCell ref="C772:D772"/>
    <mergeCell ref="B773:G773"/>
    <mergeCell ref="A774:A807"/>
    <mergeCell ref="B774:B778"/>
    <mergeCell ref="C774:D774"/>
    <mergeCell ref="C775:D775"/>
    <mergeCell ref="C776:D776"/>
    <mergeCell ref="C777:D777"/>
    <mergeCell ref="C778:D778"/>
    <mergeCell ref="B779:G779"/>
    <mergeCell ref="B780:B784"/>
    <mergeCell ref="C780:D780"/>
    <mergeCell ref="C781:D781"/>
    <mergeCell ref="C782:D782"/>
    <mergeCell ref="C783:D783"/>
    <mergeCell ref="C784:D784"/>
    <mergeCell ref="B785:G785"/>
    <mergeCell ref="B791:G791"/>
    <mergeCell ref="B792:B805"/>
    <mergeCell ref="C792:D792"/>
    <mergeCell ref="C793:D793"/>
    <mergeCell ref="C794:D794"/>
    <mergeCell ref="C795:D795"/>
    <mergeCell ref="C796:D796"/>
    <mergeCell ref="C797:D797"/>
    <mergeCell ref="C804:D804"/>
    <mergeCell ref="C805:D805"/>
    <mergeCell ref="A749:A766"/>
    <mergeCell ref="B749:B765"/>
    <mergeCell ref="C749:D749"/>
    <mergeCell ref="C750:D750"/>
    <mergeCell ref="C751:D751"/>
    <mergeCell ref="C752:D752"/>
    <mergeCell ref="C753:D753"/>
    <mergeCell ref="C754:D754"/>
    <mergeCell ref="C755:D755"/>
    <mergeCell ref="C756:D756"/>
    <mergeCell ref="C757:D757"/>
    <mergeCell ref="C758:D758"/>
    <mergeCell ref="C759:D759"/>
    <mergeCell ref="C760:D760"/>
    <mergeCell ref="C761:D761"/>
    <mergeCell ref="C762:D762"/>
    <mergeCell ref="C763:D763"/>
    <mergeCell ref="C764:D764"/>
    <mergeCell ref="C765:D765"/>
    <mergeCell ref="B766:G766"/>
    <mergeCell ref="C798:D798"/>
    <mergeCell ref="C799:D799"/>
    <mergeCell ref="C800:D800"/>
    <mergeCell ref="C801:D801"/>
    <mergeCell ref="C802:D802"/>
    <mergeCell ref="C803:D803"/>
    <mergeCell ref="B786:B790"/>
    <mergeCell ref="C786:D786"/>
    <mergeCell ref="C787:D787"/>
    <mergeCell ref="C744:D744"/>
    <mergeCell ref="C745:D745"/>
    <mergeCell ref="C746:D746"/>
    <mergeCell ref="C747:D747"/>
    <mergeCell ref="B748:G748"/>
    <mergeCell ref="B727:G727"/>
    <mergeCell ref="B688:G688"/>
    <mergeCell ref="B694:G694"/>
    <mergeCell ref="B700:G700"/>
    <mergeCell ref="B706:G706"/>
    <mergeCell ref="B726:G726"/>
    <mergeCell ref="B695:B699"/>
    <mergeCell ref="B707:B725"/>
    <mergeCell ref="C707:D707"/>
    <mergeCell ref="C708:D708"/>
    <mergeCell ref="C709:D709"/>
    <mergeCell ref="C710:D710"/>
    <mergeCell ref="C699:D699"/>
    <mergeCell ref="C701:D701"/>
    <mergeCell ref="C702:D702"/>
    <mergeCell ref="C703:D703"/>
    <mergeCell ref="C704:D704"/>
    <mergeCell ref="C705:D705"/>
    <mergeCell ref="C724:D724"/>
    <mergeCell ref="C711:D711"/>
    <mergeCell ref="C712:D712"/>
    <mergeCell ref="C713:D713"/>
    <mergeCell ref="C714:D714"/>
    <mergeCell ref="C698:D698"/>
    <mergeCell ref="B689:B693"/>
    <mergeCell ref="C732:D732"/>
    <mergeCell ref="C733:D733"/>
    <mergeCell ref="B484:D484"/>
    <mergeCell ref="C684:D684"/>
    <mergeCell ref="C687:D687"/>
    <mergeCell ref="B683:B687"/>
    <mergeCell ref="C685:D685"/>
    <mergeCell ref="C686:D686"/>
    <mergeCell ref="A737:A742"/>
    <mergeCell ref="B737:B741"/>
    <mergeCell ref="C740:D740"/>
    <mergeCell ref="C741:D741"/>
    <mergeCell ref="B742:G742"/>
    <mergeCell ref="C738:D738"/>
    <mergeCell ref="C678:D678"/>
    <mergeCell ref="C679:D679"/>
    <mergeCell ref="C723:D723"/>
    <mergeCell ref="C715:D715"/>
    <mergeCell ref="C725:D725"/>
    <mergeCell ref="C722:D722"/>
    <mergeCell ref="C689:D689"/>
    <mergeCell ref="C690:D690"/>
    <mergeCell ref="C691:D691"/>
    <mergeCell ref="C692:D692"/>
    <mergeCell ref="C693:D693"/>
    <mergeCell ref="C721:D721"/>
    <mergeCell ref="A728:A734"/>
    <mergeCell ref="B728:B733"/>
    <mergeCell ref="C728:D728"/>
    <mergeCell ref="C729:D729"/>
    <mergeCell ref="C730:D730"/>
    <mergeCell ref="C731:D731"/>
    <mergeCell ref="C667:D667"/>
    <mergeCell ref="C670:D670"/>
    <mergeCell ref="H468:J468"/>
    <mergeCell ref="B475:D475"/>
    <mergeCell ref="B428:D428"/>
    <mergeCell ref="B534:D534"/>
    <mergeCell ref="A522:D522"/>
    <mergeCell ref="B529:D529"/>
    <mergeCell ref="E468:E469"/>
    <mergeCell ref="A439:G439"/>
    <mergeCell ref="A455:A456"/>
    <mergeCell ref="B472:D472"/>
    <mergeCell ref="B473:D473"/>
    <mergeCell ref="B431:D431"/>
    <mergeCell ref="B432:D432"/>
    <mergeCell ref="B515:D515"/>
    <mergeCell ref="F468:F469"/>
    <mergeCell ref="B519:D519"/>
    <mergeCell ref="B411:D411"/>
    <mergeCell ref="B433:D433"/>
    <mergeCell ref="B504:D504"/>
    <mergeCell ref="G468:G469"/>
    <mergeCell ref="B413:D413"/>
    <mergeCell ref="B414:D414"/>
    <mergeCell ref="B486:D486"/>
    <mergeCell ref="B457:D457"/>
    <mergeCell ref="B513:D513"/>
    <mergeCell ref="B474:D474"/>
    <mergeCell ref="A468:A469"/>
    <mergeCell ref="B468:D469"/>
    <mergeCell ref="B501:D501"/>
    <mergeCell ref="B502:D502"/>
    <mergeCell ref="B424:D424"/>
    <mergeCell ref="B498:D498"/>
    <mergeCell ref="A383:A384"/>
    <mergeCell ref="B383:D384"/>
    <mergeCell ref="B480:D480"/>
    <mergeCell ref="B436:D436"/>
    <mergeCell ref="B400:D400"/>
    <mergeCell ref="B566:D566"/>
    <mergeCell ref="B567:D567"/>
    <mergeCell ref="B458:D458"/>
    <mergeCell ref="B393:D393"/>
    <mergeCell ref="B496:D496"/>
    <mergeCell ref="B403:D403"/>
    <mergeCell ref="B459:D459"/>
    <mergeCell ref="B455:D456"/>
    <mergeCell ref="B483:D483"/>
    <mergeCell ref="B408:D408"/>
    <mergeCell ref="B463:D463"/>
    <mergeCell ref="B454:J454"/>
    <mergeCell ref="B464:D464"/>
    <mergeCell ref="B467:J467"/>
    <mergeCell ref="B476:D476"/>
    <mergeCell ref="B477:D477"/>
    <mergeCell ref="B478:D478"/>
    <mergeCell ref="B479:D479"/>
    <mergeCell ref="A521:G521"/>
    <mergeCell ref="B485:D485"/>
    <mergeCell ref="B437:D437"/>
    <mergeCell ref="A438:G438"/>
    <mergeCell ref="B512:D512"/>
    <mergeCell ref="B511:D511"/>
    <mergeCell ref="B509:D509"/>
    <mergeCell ref="B505:D505"/>
    <mergeCell ref="B410:D410"/>
    <mergeCell ref="K48:M48"/>
    <mergeCell ref="A46:B46"/>
    <mergeCell ref="C46:E46"/>
    <mergeCell ref="F46:G46"/>
    <mergeCell ref="A47:G47"/>
    <mergeCell ref="B280:D280"/>
    <mergeCell ref="B328:D328"/>
    <mergeCell ref="B329:D329"/>
    <mergeCell ref="B311:D311"/>
    <mergeCell ref="B312:D312"/>
    <mergeCell ref="B284:D284"/>
    <mergeCell ref="B300:D300"/>
    <mergeCell ref="B286:D286"/>
    <mergeCell ref="B299:D299"/>
    <mergeCell ref="B289:D289"/>
    <mergeCell ref="B292:D292"/>
    <mergeCell ref="B293:D293"/>
    <mergeCell ref="B294:D294"/>
    <mergeCell ref="B298:D298"/>
    <mergeCell ref="A254:G254"/>
    <mergeCell ref="B249:D249"/>
    <mergeCell ref="E264:E265"/>
    <mergeCell ref="F264:F265"/>
    <mergeCell ref="G264:G265"/>
    <mergeCell ref="B271:J271"/>
    <mergeCell ref="B307:D307"/>
    <mergeCell ref="B308:D308"/>
    <mergeCell ref="A115:A118"/>
    <mergeCell ref="A119:A123"/>
    <mergeCell ref="A125:A129"/>
    <mergeCell ref="B305:D305"/>
    <mergeCell ref="B310:D310"/>
    <mergeCell ref="B460:D460"/>
    <mergeCell ref="A406:G406"/>
    <mergeCell ref="A422:G422"/>
    <mergeCell ref="B421:D421"/>
    <mergeCell ref="B409:D409"/>
    <mergeCell ref="B398:D398"/>
    <mergeCell ref="B317:D317"/>
    <mergeCell ref="B315:D315"/>
    <mergeCell ref="B313:D313"/>
    <mergeCell ref="B327:D327"/>
    <mergeCell ref="B495:D495"/>
    <mergeCell ref="B491:D491"/>
    <mergeCell ref="B492:D492"/>
    <mergeCell ref="B489:D489"/>
    <mergeCell ref="B490:D490"/>
    <mergeCell ref="B358:D358"/>
    <mergeCell ref="B334:D334"/>
    <mergeCell ref="B487:D487"/>
    <mergeCell ref="B357:D357"/>
    <mergeCell ref="B488:D488"/>
    <mergeCell ref="B415:D415"/>
    <mergeCell ref="B434:D434"/>
    <mergeCell ref="B435:D435"/>
    <mergeCell ref="B382:J382"/>
    <mergeCell ref="H455:J455"/>
    <mergeCell ref="B404:D404"/>
    <mergeCell ref="B341:D341"/>
    <mergeCell ref="B342:D342"/>
    <mergeCell ref="B343:D343"/>
    <mergeCell ref="B353:D353"/>
    <mergeCell ref="B481:D481"/>
    <mergeCell ref="B482:D482"/>
    <mergeCell ref="A430:G430"/>
    <mergeCell ref="B429:D429"/>
    <mergeCell ref="E455:E456"/>
    <mergeCell ref="F455:F456"/>
    <mergeCell ref="G455:G456"/>
    <mergeCell ref="B360:D360"/>
    <mergeCell ref="B339:D339"/>
    <mergeCell ref="B348:D348"/>
    <mergeCell ref="B349:D349"/>
    <mergeCell ref="B350:D350"/>
    <mergeCell ref="B351:D351"/>
    <mergeCell ref="A380:G380"/>
    <mergeCell ref="B359:D359"/>
    <mergeCell ref="B338:D338"/>
    <mergeCell ref="B376:D376"/>
    <mergeCell ref="B321:D321"/>
    <mergeCell ref="B333:D333"/>
    <mergeCell ref="B378:D378"/>
    <mergeCell ref="B426:D426"/>
    <mergeCell ref="B427:D427"/>
    <mergeCell ref="A337:G337"/>
    <mergeCell ref="B331:D331"/>
    <mergeCell ref="B332:D332"/>
    <mergeCell ref="B330:D330"/>
    <mergeCell ref="B363:D363"/>
    <mergeCell ref="B364:D364"/>
    <mergeCell ref="B416:D416"/>
    <mergeCell ref="B417:D417"/>
    <mergeCell ref="B418:D418"/>
    <mergeCell ref="B377:D377"/>
    <mergeCell ref="B419:D419"/>
    <mergeCell ref="B420:D420"/>
    <mergeCell ref="B322:D322"/>
    <mergeCell ref="B323:D323"/>
    <mergeCell ref="B287:D287"/>
    <mergeCell ref="B340:D340"/>
    <mergeCell ref="B346:D346"/>
    <mergeCell ref="B368:D368"/>
    <mergeCell ref="B267:D267"/>
    <mergeCell ref="B336:D336"/>
    <mergeCell ref="B356:D356"/>
    <mergeCell ref="B314:D314"/>
    <mergeCell ref="B282:D282"/>
    <mergeCell ref="B283:D283"/>
    <mergeCell ref="B285:D285"/>
    <mergeCell ref="B362:D362"/>
    <mergeCell ref="B365:D365"/>
    <mergeCell ref="F383:F384"/>
    <mergeCell ref="B425:D425"/>
    <mergeCell ref="B412:D412"/>
    <mergeCell ref="B355:D355"/>
    <mergeCell ref="B326:D326"/>
    <mergeCell ref="B302:D302"/>
    <mergeCell ref="B303:D303"/>
    <mergeCell ref="B275:D275"/>
    <mergeCell ref="H205:J205"/>
    <mergeCell ref="H264:J264"/>
    <mergeCell ref="B281:D281"/>
    <mergeCell ref="B268:D268"/>
    <mergeCell ref="B325:D325"/>
    <mergeCell ref="B309:D309"/>
    <mergeCell ref="B320:D320"/>
    <mergeCell ref="B324:D324"/>
    <mergeCell ref="B278:D279"/>
    <mergeCell ref="B301:D301"/>
    <mergeCell ref="B306:D306"/>
    <mergeCell ref="B304:D304"/>
    <mergeCell ref="B290:D290"/>
    <mergeCell ref="B291:D291"/>
    <mergeCell ref="B296:D296"/>
    <mergeCell ref="B335:D335"/>
    <mergeCell ref="B373:D373"/>
    <mergeCell ref="B225:D225"/>
    <mergeCell ref="B295:D295"/>
    <mergeCell ref="B257:D257"/>
    <mergeCell ref="B367:D367"/>
    <mergeCell ref="B371:D371"/>
    <mergeCell ref="A269:G269"/>
    <mergeCell ref="A261:G261"/>
    <mergeCell ref="B263:J263"/>
    <mergeCell ref="A264:A265"/>
    <mergeCell ref="B264:D265"/>
    <mergeCell ref="B288:D288"/>
    <mergeCell ref="B297:D297"/>
    <mergeCell ref="A278:A279"/>
    <mergeCell ref="G215:G216"/>
    <mergeCell ref="F215:F216"/>
    <mergeCell ref="E215:E216"/>
    <mergeCell ref="H246:J246"/>
    <mergeCell ref="B258:D258"/>
    <mergeCell ref="A260:G260"/>
    <mergeCell ref="B259:D259"/>
    <mergeCell ref="B255:D255"/>
    <mergeCell ref="A76:G76"/>
    <mergeCell ref="C77:C79"/>
    <mergeCell ref="H148:J148"/>
    <mergeCell ref="A130:G130"/>
    <mergeCell ref="A131:G131"/>
    <mergeCell ref="B93:B96"/>
    <mergeCell ref="C93:C95"/>
    <mergeCell ref="B77:B80"/>
    <mergeCell ref="C85:C87"/>
    <mergeCell ref="A97:A101"/>
    <mergeCell ref="B106:B107"/>
    <mergeCell ref="C106:C107"/>
    <mergeCell ref="D106:D107"/>
    <mergeCell ref="A170:A171"/>
    <mergeCell ref="B170:B171"/>
    <mergeCell ref="C170:C171"/>
    <mergeCell ref="B256:D256"/>
    <mergeCell ref="B251:D251"/>
    <mergeCell ref="B200:D200"/>
    <mergeCell ref="A201:G201"/>
    <mergeCell ref="A202:G202"/>
    <mergeCell ref="B231:D231"/>
    <mergeCell ref="E237:E238"/>
    <mergeCell ref="B223:D223"/>
    <mergeCell ref="B239:D239"/>
    <mergeCell ref="A234:G234"/>
    <mergeCell ref="B165:B166"/>
    <mergeCell ref="H113:J113"/>
    <mergeCell ref="B115:B118"/>
    <mergeCell ref="B125:B129"/>
    <mergeCell ref="C125:C128"/>
    <mergeCell ref="D157:E157"/>
    <mergeCell ref="D150:E150"/>
    <mergeCell ref="B150:B151"/>
    <mergeCell ref="F141:F142"/>
    <mergeCell ref="A110:G110"/>
    <mergeCell ref="A134:A135"/>
    <mergeCell ref="B113:B114"/>
    <mergeCell ref="C113:C114"/>
    <mergeCell ref="D113:D114"/>
    <mergeCell ref="B157:B159"/>
    <mergeCell ref="D143:E143"/>
    <mergeCell ref="A147:J147"/>
    <mergeCell ref="A148:A149"/>
    <mergeCell ref="D144:E144"/>
    <mergeCell ref="A141:A142"/>
    <mergeCell ref="B141:B142"/>
    <mergeCell ref="C141:C142"/>
    <mergeCell ref="C115:C117"/>
    <mergeCell ref="B119:B123"/>
    <mergeCell ref="A138:G138"/>
    <mergeCell ref="A133:J133"/>
    <mergeCell ref="A140:J140"/>
    <mergeCell ref="C119:C122"/>
    <mergeCell ref="F148:F149"/>
    <mergeCell ref="G141:G142"/>
    <mergeCell ref="G148:G149"/>
    <mergeCell ref="D141:E142"/>
    <mergeCell ref="B72:B75"/>
    <mergeCell ref="C72:C74"/>
    <mergeCell ref="A227:G227"/>
    <mergeCell ref="B228:D228"/>
    <mergeCell ref="A187:A188"/>
    <mergeCell ref="A246:A247"/>
    <mergeCell ref="D165:G165"/>
    <mergeCell ref="B155:B156"/>
    <mergeCell ref="C155:C156"/>
    <mergeCell ref="C163:C164"/>
    <mergeCell ref="D159:E159"/>
    <mergeCell ref="B197:D197"/>
    <mergeCell ref="B198:D198"/>
    <mergeCell ref="A182:G182"/>
    <mergeCell ref="A185:J185"/>
    <mergeCell ref="B205:B206"/>
    <mergeCell ref="C205:C206"/>
    <mergeCell ref="B232:D232"/>
    <mergeCell ref="A160:G160"/>
    <mergeCell ref="G155:G156"/>
    <mergeCell ref="F155:F156"/>
    <mergeCell ref="D155:E156"/>
    <mergeCell ref="A163:A164"/>
    <mergeCell ref="B199:D199"/>
    <mergeCell ref="B187:D188"/>
    <mergeCell ref="E187:E188"/>
    <mergeCell ref="A237:A238"/>
    <mergeCell ref="F187:F188"/>
    <mergeCell ref="B215:D216"/>
    <mergeCell ref="B217:D217"/>
    <mergeCell ref="A204:J204"/>
    <mergeCell ref="D205:D206"/>
    <mergeCell ref="A81:A84"/>
    <mergeCell ref="B81:B84"/>
    <mergeCell ref="A105:J105"/>
    <mergeCell ref="A106:A107"/>
    <mergeCell ref="A102:G102"/>
    <mergeCell ref="B85:B88"/>
    <mergeCell ref="A89:A92"/>
    <mergeCell ref="B89:B92"/>
    <mergeCell ref="E113:E114"/>
    <mergeCell ref="G106:G107"/>
    <mergeCell ref="G134:G135"/>
    <mergeCell ref="E106:E107"/>
    <mergeCell ref="B97:B101"/>
    <mergeCell ref="C97:C100"/>
    <mergeCell ref="A124:G124"/>
    <mergeCell ref="B134:B135"/>
    <mergeCell ref="C134:C135"/>
    <mergeCell ref="H106:J106"/>
    <mergeCell ref="A68:A71"/>
    <mergeCell ref="B68:B71"/>
    <mergeCell ref="C68:C70"/>
    <mergeCell ref="A60:A63"/>
    <mergeCell ref="A85:A88"/>
    <mergeCell ref="F106:F107"/>
    <mergeCell ref="C89:C91"/>
    <mergeCell ref="A112:J112"/>
    <mergeCell ref="A113:A114"/>
    <mergeCell ref="E50:E51"/>
    <mergeCell ref="D50:D51"/>
    <mergeCell ref="C50:C51"/>
    <mergeCell ref="F113:F114"/>
    <mergeCell ref="G113:G114"/>
    <mergeCell ref="J2:J3"/>
    <mergeCell ref="A28:B28"/>
    <mergeCell ref="C28:E28"/>
    <mergeCell ref="F28:G28"/>
    <mergeCell ref="A33:G33"/>
    <mergeCell ref="C2:I2"/>
    <mergeCell ref="D4:H4"/>
    <mergeCell ref="C5:I5"/>
    <mergeCell ref="C7:I7"/>
    <mergeCell ref="C8:I8"/>
    <mergeCell ref="A12:J12"/>
    <mergeCell ref="H13:J13"/>
    <mergeCell ref="A13:B14"/>
    <mergeCell ref="C13:G14"/>
    <mergeCell ref="A15:B15"/>
    <mergeCell ref="A16:B16"/>
    <mergeCell ref="A31:B31"/>
    <mergeCell ref="F16:G16"/>
    <mergeCell ref="C25:G26"/>
    <mergeCell ref="C15:E15"/>
    <mergeCell ref="C16:E16"/>
    <mergeCell ref="F27:G27"/>
    <mergeCell ref="A29:G29"/>
    <mergeCell ref="A32:G32"/>
    <mergeCell ref="F15:G15"/>
    <mergeCell ref="A25:B26"/>
    <mergeCell ref="H25:J25"/>
    <mergeCell ref="A17:G17"/>
    <mergeCell ref="A19:B19"/>
    <mergeCell ref="C19:E19"/>
    <mergeCell ref="F19:G19"/>
    <mergeCell ref="A20:G20"/>
    <mergeCell ref="A30:B30"/>
    <mergeCell ref="C30:E30"/>
    <mergeCell ref="F50:F51"/>
    <mergeCell ref="C31:E31"/>
    <mergeCell ref="F31:G31"/>
    <mergeCell ref="A18:B18"/>
    <mergeCell ref="C18:E18"/>
    <mergeCell ref="A35:J36"/>
    <mergeCell ref="A37:B38"/>
    <mergeCell ref="C37:G38"/>
    <mergeCell ref="H37:J37"/>
    <mergeCell ref="A39:B39"/>
    <mergeCell ref="C39:E39"/>
    <mergeCell ref="H44:J44"/>
    <mergeCell ref="B462:D462"/>
    <mergeCell ref="B60:B63"/>
    <mergeCell ref="C60:C62"/>
    <mergeCell ref="B50:B51"/>
    <mergeCell ref="A50:A51"/>
    <mergeCell ref="C52:C54"/>
    <mergeCell ref="A103:G103"/>
    <mergeCell ref="F18:G18"/>
    <mergeCell ref="A27:B27"/>
    <mergeCell ref="C27:E27"/>
    <mergeCell ref="A93:A96"/>
    <mergeCell ref="A64:A67"/>
    <mergeCell ref="B64:B67"/>
    <mergeCell ref="C64:C66"/>
    <mergeCell ref="A77:A80"/>
    <mergeCell ref="A23:J24"/>
    <mergeCell ref="A52:A55"/>
    <mergeCell ref="B52:B55"/>
    <mergeCell ref="C81:C83"/>
    <mergeCell ref="A49:J49"/>
    <mergeCell ref="B56:B59"/>
    <mergeCell ref="C56:C58"/>
    <mergeCell ref="A56:A59"/>
    <mergeCell ref="H50:J50"/>
    <mergeCell ref="G50:G51"/>
    <mergeCell ref="F39:G39"/>
    <mergeCell ref="A40:G40"/>
    <mergeCell ref="A42:J43"/>
    <mergeCell ref="A44:B45"/>
    <mergeCell ref="C44:G45"/>
    <mergeCell ref="F30:G30"/>
    <mergeCell ref="A21:G21"/>
    <mergeCell ref="A169:J169"/>
    <mergeCell ref="A72:A75"/>
    <mergeCell ref="A658:A675"/>
    <mergeCell ref="B508:D508"/>
    <mergeCell ref="E134:E135"/>
    <mergeCell ref="F134:F135"/>
    <mergeCell ref="B229:D229"/>
    <mergeCell ref="B230:D230"/>
    <mergeCell ref="B224:D224"/>
    <mergeCell ref="F237:F238"/>
    <mergeCell ref="G237:G238"/>
    <mergeCell ref="B189:D189"/>
    <mergeCell ref="B190:D190"/>
    <mergeCell ref="B191:D191"/>
    <mergeCell ref="B192:D192"/>
    <mergeCell ref="B193:D193"/>
    <mergeCell ref="A215:A216"/>
    <mergeCell ref="A154:J154"/>
    <mergeCell ref="H134:J134"/>
    <mergeCell ref="B163:B164"/>
    <mergeCell ref="D158:E158"/>
    <mergeCell ref="D163:G164"/>
    <mergeCell ref="A152:G152"/>
    <mergeCell ref="B637:B638"/>
    <mergeCell ref="B555:D555"/>
    <mergeCell ref="D134:D135"/>
    <mergeCell ref="H141:J141"/>
    <mergeCell ref="A145:G145"/>
    <mergeCell ref="D151:E151"/>
    <mergeCell ref="A243:G243"/>
    <mergeCell ref="B236:J236"/>
    <mergeCell ref="B245:J245"/>
    <mergeCell ref="A641:A646"/>
    <mergeCell ref="A167:G167"/>
    <mergeCell ref="B250:D250"/>
    <mergeCell ref="B252:D252"/>
    <mergeCell ref="B222:D222"/>
    <mergeCell ref="H237:J237"/>
    <mergeCell ref="H187:J187"/>
    <mergeCell ref="G205:G206"/>
    <mergeCell ref="G246:G247"/>
    <mergeCell ref="B248:D248"/>
    <mergeCell ref="B246:D247"/>
    <mergeCell ref="E246:E247"/>
    <mergeCell ref="F246:F247"/>
    <mergeCell ref="B172:B176"/>
    <mergeCell ref="C172:C176"/>
    <mergeCell ref="A177:G177"/>
    <mergeCell ref="A155:A156"/>
    <mergeCell ref="A172:A176"/>
    <mergeCell ref="E205:E206"/>
    <mergeCell ref="B242:D242"/>
    <mergeCell ref="H155:J155"/>
    <mergeCell ref="H215:J215"/>
    <mergeCell ref="A233:G233"/>
    <mergeCell ref="F205:F206"/>
    <mergeCell ref="H170:J170"/>
    <mergeCell ref="D166:G166"/>
    <mergeCell ref="A162:J162"/>
    <mergeCell ref="G170:G171"/>
    <mergeCell ref="F170:F171"/>
    <mergeCell ref="E170:E171"/>
    <mergeCell ref="H163:J163"/>
    <mergeCell ref="D170:D171"/>
    <mergeCell ref="A1013:G1013"/>
    <mergeCell ref="A1022:G1022"/>
    <mergeCell ref="A1023:G1023"/>
    <mergeCell ref="B194:D194"/>
    <mergeCell ref="A195:G195"/>
    <mergeCell ref="B196:D196"/>
    <mergeCell ref="G187:G188"/>
    <mergeCell ref="A205:A206"/>
    <mergeCell ref="B226:D226"/>
    <mergeCell ref="B241:D241"/>
    <mergeCell ref="B625:D625"/>
    <mergeCell ref="B626:D626"/>
    <mergeCell ref="B627:D627"/>
    <mergeCell ref="C658:D658"/>
    <mergeCell ref="B652:G652"/>
    <mergeCell ref="C660:D660"/>
    <mergeCell ref="B148:B149"/>
    <mergeCell ref="C148:C149"/>
    <mergeCell ref="D148:E149"/>
    <mergeCell ref="C178:C181"/>
    <mergeCell ref="B186:J186"/>
    <mergeCell ref="A183:G183"/>
    <mergeCell ref="A211:G211"/>
    <mergeCell ref="A213:J213"/>
    <mergeCell ref="B214:J214"/>
    <mergeCell ref="A178:A181"/>
    <mergeCell ref="B178:B181"/>
    <mergeCell ref="B237:D238"/>
    <mergeCell ref="B218:D218"/>
    <mergeCell ref="B219:D219"/>
    <mergeCell ref="B220:D220"/>
    <mergeCell ref="B576:D576"/>
    <mergeCell ref="G637:G638"/>
    <mergeCell ref="C639:D639"/>
    <mergeCell ref="C642:D642"/>
    <mergeCell ref="C643:D643"/>
    <mergeCell ref="C659:D659"/>
    <mergeCell ref="B657:G657"/>
    <mergeCell ref="A634:G634"/>
    <mergeCell ref="B614:D614"/>
    <mergeCell ref="B620:D620"/>
    <mergeCell ref="B621:D621"/>
    <mergeCell ref="A640:D640"/>
    <mergeCell ref="C649:D649"/>
    <mergeCell ref="C650:D650"/>
    <mergeCell ref="F637:F638"/>
    <mergeCell ref="B647:B651"/>
    <mergeCell ref="E1029:F1029"/>
    <mergeCell ref="E1032:F1032"/>
    <mergeCell ref="A986:G986"/>
    <mergeCell ref="A985:G985"/>
    <mergeCell ref="A1018:G1018"/>
    <mergeCell ref="A1015:G1015"/>
    <mergeCell ref="A1016:G1016"/>
    <mergeCell ref="A1028:C1028"/>
    <mergeCell ref="A1025:G1025"/>
    <mergeCell ref="E1031:F1031"/>
    <mergeCell ref="A1017:G1017"/>
    <mergeCell ref="A996:G996"/>
    <mergeCell ref="A1030:C1031"/>
    <mergeCell ref="E1028:F1028"/>
    <mergeCell ref="A987:G987"/>
    <mergeCell ref="A988:G988"/>
    <mergeCell ref="A989:G989"/>
    <mergeCell ref="C637:D638"/>
    <mergeCell ref="C647:D647"/>
    <mergeCell ref="C648:D648"/>
    <mergeCell ref="A1024:G1024"/>
    <mergeCell ref="A1020:G1020"/>
    <mergeCell ref="A1019:G1019"/>
    <mergeCell ref="A991:G991"/>
    <mergeCell ref="A992:G992"/>
    <mergeCell ref="C697:D697"/>
    <mergeCell ref="C696:D696"/>
    <mergeCell ref="B682:G682"/>
    <mergeCell ref="B676:B681"/>
    <mergeCell ref="C676:D676"/>
    <mergeCell ref="C677:D677"/>
    <mergeCell ref="C680:D680"/>
    <mergeCell ref="C681:D681"/>
    <mergeCell ref="C645:D645"/>
    <mergeCell ref="C654:D654"/>
    <mergeCell ref="C655:D655"/>
    <mergeCell ref="C656:D656"/>
    <mergeCell ref="A736:D736"/>
    <mergeCell ref="C653:D653"/>
    <mergeCell ref="B675:G675"/>
    <mergeCell ref="C718:D718"/>
    <mergeCell ref="C719:D719"/>
    <mergeCell ref="C720:D720"/>
    <mergeCell ref="C683:D683"/>
    <mergeCell ref="A683:A727"/>
    <mergeCell ref="C695:D695"/>
    <mergeCell ref="C716:D716"/>
    <mergeCell ref="C671:D671"/>
    <mergeCell ref="C672:D672"/>
    <mergeCell ref="B628:D628"/>
    <mergeCell ref="B591:D591"/>
    <mergeCell ref="C668:D668"/>
    <mergeCell ref="C669:D669"/>
    <mergeCell ref="B618:D618"/>
    <mergeCell ref="B630:D630"/>
    <mergeCell ref="B587:D587"/>
    <mergeCell ref="B615:D615"/>
    <mergeCell ref="B616:D616"/>
    <mergeCell ref="A584:D584"/>
    <mergeCell ref="C975:D975"/>
    <mergeCell ref="C976:D976"/>
    <mergeCell ref="C666:D666"/>
    <mergeCell ref="A653:A657"/>
    <mergeCell ref="B653:B656"/>
    <mergeCell ref="C661:D661"/>
    <mergeCell ref="C641:D641"/>
    <mergeCell ref="C940:D940"/>
    <mergeCell ref="B941:G941"/>
    <mergeCell ref="B942:B958"/>
    <mergeCell ref="C942:D942"/>
    <mergeCell ref="C943:D943"/>
    <mergeCell ref="C956:D956"/>
    <mergeCell ref="C957:D957"/>
    <mergeCell ref="C958:D958"/>
    <mergeCell ref="C924:D924"/>
    <mergeCell ref="C934:D934"/>
    <mergeCell ref="B935:G935"/>
    <mergeCell ref="B936:B940"/>
    <mergeCell ref="B701:B705"/>
    <mergeCell ref="B609:D609"/>
    <mergeCell ref="A633:G633"/>
    <mergeCell ref="B617:D617"/>
    <mergeCell ref="B575:D575"/>
    <mergeCell ref="B604:D604"/>
    <mergeCell ref="B605:D605"/>
    <mergeCell ref="B551:D551"/>
    <mergeCell ref="B573:D573"/>
    <mergeCell ref="B601:D601"/>
    <mergeCell ref="B602:D602"/>
    <mergeCell ref="B603:D603"/>
    <mergeCell ref="B599:D599"/>
    <mergeCell ref="B608:D608"/>
    <mergeCell ref="B598:D598"/>
    <mergeCell ref="B582:D582"/>
    <mergeCell ref="A583:G583"/>
    <mergeCell ref="B552:D552"/>
    <mergeCell ref="B589:D589"/>
    <mergeCell ref="B590:D590"/>
    <mergeCell ref="B579:D579"/>
    <mergeCell ref="B580:D580"/>
    <mergeCell ref="B577:D577"/>
    <mergeCell ref="B578:D578"/>
    <mergeCell ref="B559:D559"/>
    <mergeCell ref="B526:D526"/>
    <mergeCell ref="B561:D561"/>
    <mergeCell ref="B574:D574"/>
    <mergeCell ref="B581:D581"/>
    <mergeCell ref="B549:D549"/>
    <mergeCell ref="B550:D550"/>
    <mergeCell ref="B547:D547"/>
    <mergeCell ref="B548:D548"/>
    <mergeCell ref="B542:D542"/>
    <mergeCell ref="B543:D543"/>
    <mergeCell ref="B544:D544"/>
    <mergeCell ref="B606:D606"/>
    <mergeCell ref="B607:D607"/>
    <mergeCell ref="B545:D545"/>
    <mergeCell ref="B546:D546"/>
    <mergeCell ref="B592:D592"/>
    <mergeCell ref="B594:D594"/>
    <mergeCell ref="H383:J383"/>
    <mergeCell ref="G383:G384"/>
    <mergeCell ref="E278:E279"/>
    <mergeCell ref="H278:J278"/>
    <mergeCell ref="B352:D352"/>
    <mergeCell ref="B266:D266"/>
    <mergeCell ref="F278:F279"/>
    <mergeCell ref="G278:G279"/>
    <mergeCell ref="A354:G354"/>
    <mergeCell ref="B344:D344"/>
    <mergeCell ref="B345:D345"/>
    <mergeCell ref="B273:D273"/>
    <mergeCell ref="I273:J273"/>
    <mergeCell ref="B274:D274"/>
    <mergeCell ref="I274:J274"/>
    <mergeCell ref="B538:D538"/>
    <mergeCell ref="B535:D535"/>
    <mergeCell ref="B536:D536"/>
    <mergeCell ref="B520:D520"/>
    <mergeCell ref="B523:D523"/>
    <mergeCell ref="B510:D510"/>
    <mergeCell ref="B507:D507"/>
    <mergeCell ref="B493:D493"/>
    <mergeCell ref="B514:D514"/>
    <mergeCell ref="A500:D500"/>
    <mergeCell ref="B497:D497"/>
    <mergeCell ref="B527:D527"/>
    <mergeCell ref="B528:D528"/>
    <mergeCell ref="B506:D506"/>
    <mergeCell ref="B503:D503"/>
    <mergeCell ref="A499:G499"/>
    <mergeCell ref="B537:D537"/>
    <mergeCell ref="N744:N746"/>
    <mergeCell ref="B539:D539"/>
    <mergeCell ref="B540:D540"/>
    <mergeCell ref="B541:D541"/>
    <mergeCell ref="B588:D588"/>
    <mergeCell ref="B585:D585"/>
    <mergeCell ref="B586:D586"/>
    <mergeCell ref="B562:D562"/>
    <mergeCell ref="B563:D563"/>
    <mergeCell ref="B564:D564"/>
    <mergeCell ref="B565:D565"/>
    <mergeCell ref="B570:D570"/>
    <mergeCell ref="B571:D571"/>
    <mergeCell ref="B572:D572"/>
    <mergeCell ref="B595:D595"/>
    <mergeCell ref="B596:D596"/>
    <mergeCell ref="B597:D597"/>
    <mergeCell ref="B624:D624"/>
    <mergeCell ref="B600:D600"/>
    <mergeCell ref="B658:B674"/>
    <mergeCell ref="A735:G735"/>
    <mergeCell ref="C737:D737"/>
    <mergeCell ref="E637:E638"/>
    <mergeCell ref="B553:D553"/>
    <mergeCell ref="B554:D554"/>
    <mergeCell ref="B619:D619"/>
    <mergeCell ref="B629:D629"/>
    <mergeCell ref="B593:D593"/>
    <mergeCell ref="C739:D739"/>
    <mergeCell ref="B632:D632"/>
    <mergeCell ref="C651:D651"/>
    <mergeCell ref="B631:D631"/>
    <mergeCell ref="A647:A652"/>
    <mergeCell ref="C673:D673"/>
    <mergeCell ref="C674:D674"/>
    <mergeCell ref="A676:A682"/>
    <mergeCell ref="A1014:G1014"/>
    <mergeCell ref="A1008:G1008"/>
    <mergeCell ref="A1009:G1009"/>
    <mergeCell ref="A1011:G1011"/>
    <mergeCell ref="A997:G997"/>
    <mergeCell ref="A998:G998"/>
    <mergeCell ref="A999:G999"/>
    <mergeCell ref="A1000:G1000"/>
    <mergeCell ref="A1002:G1002"/>
    <mergeCell ref="B959:G959"/>
    <mergeCell ref="B960:B970"/>
    <mergeCell ref="C960:D960"/>
    <mergeCell ref="C961:D961"/>
    <mergeCell ref="C962:D962"/>
    <mergeCell ref="C963:D963"/>
    <mergeCell ref="C970:D970"/>
    <mergeCell ref="B971:G971"/>
    <mergeCell ref="B972:G972"/>
    <mergeCell ref="A1003:G1003"/>
    <mergeCell ref="A1006:G1006"/>
    <mergeCell ref="A994:G994"/>
    <mergeCell ref="C969:D969"/>
    <mergeCell ref="C964:D964"/>
    <mergeCell ref="C965:D965"/>
    <mergeCell ref="C966:D966"/>
    <mergeCell ref="C967:D967"/>
    <mergeCell ref="C968:D968"/>
    <mergeCell ref="A990:G990"/>
    <mergeCell ref="A973:A984"/>
    <mergeCell ref="C977:D977"/>
    <mergeCell ref="C978:D978"/>
    <mergeCell ref="C979:D979"/>
    <mergeCell ref="C980:D980"/>
    <mergeCell ref="B973:B983"/>
    <mergeCell ref="C973:D973"/>
    <mergeCell ref="C974:D974"/>
    <mergeCell ref="A892:A972"/>
    <mergeCell ref="B817:B821"/>
    <mergeCell ref="C817:D817"/>
    <mergeCell ref="C818:D818"/>
    <mergeCell ref="C819:D819"/>
    <mergeCell ref="C820:D820"/>
    <mergeCell ref="C821:D821"/>
    <mergeCell ref="B822:G822"/>
    <mergeCell ref="A1005:G1005"/>
    <mergeCell ref="C938:D938"/>
    <mergeCell ref="C939:D939"/>
    <mergeCell ref="A891:D891"/>
    <mergeCell ref="B892:B915"/>
    <mergeCell ref="C892:D892"/>
    <mergeCell ref="C932:D932"/>
    <mergeCell ref="C933:D933"/>
    <mergeCell ref="B846:G846"/>
    <mergeCell ref="B852:G852"/>
    <mergeCell ref="B853:B863"/>
    <mergeCell ref="C853:D853"/>
    <mergeCell ref="C858:D858"/>
    <mergeCell ref="C859:D859"/>
    <mergeCell ref="C860:D860"/>
    <mergeCell ref="C861:D861"/>
    <mergeCell ref="K750:L750"/>
    <mergeCell ref="K659:L659"/>
    <mergeCell ref="K708:L708"/>
    <mergeCell ref="K793:L793"/>
    <mergeCell ref="B389:D389"/>
    <mergeCell ref="B390:D390"/>
    <mergeCell ref="B391:D391"/>
    <mergeCell ref="B392:D392"/>
    <mergeCell ref="B734:G734"/>
    <mergeCell ref="A743:A748"/>
    <mergeCell ref="B743:B747"/>
    <mergeCell ref="C743:D743"/>
    <mergeCell ref="C662:D662"/>
    <mergeCell ref="C663:D663"/>
    <mergeCell ref="C664:D664"/>
    <mergeCell ref="C665:D665"/>
    <mergeCell ref="C644:D644"/>
    <mergeCell ref="A637:A638"/>
    <mergeCell ref="B623:D623"/>
    <mergeCell ref="B646:G646"/>
    <mergeCell ref="B636:J636"/>
    <mergeCell ref="H637:J637"/>
    <mergeCell ref="B610:D610"/>
    <mergeCell ref="B611:D611"/>
    <mergeCell ref="B612:D612"/>
    <mergeCell ref="B613:D613"/>
    <mergeCell ref="B641:B645"/>
    <mergeCell ref="B450:D450"/>
    <mergeCell ref="A451:G451"/>
    <mergeCell ref="A452:G452"/>
    <mergeCell ref="A442:A443"/>
    <mergeCell ref="C717:D717"/>
    <mergeCell ref="I275:J275"/>
    <mergeCell ref="B276:D276"/>
    <mergeCell ref="I276:J276"/>
    <mergeCell ref="B375:D375"/>
    <mergeCell ref="B396:D396"/>
    <mergeCell ref="B397:D397"/>
    <mergeCell ref="B385:D385"/>
    <mergeCell ref="B386:D386"/>
    <mergeCell ref="B387:D387"/>
    <mergeCell ref="B388:D388"/>
    <mergeCell ref="B402:D402"/>
    <mergeCell ref="B394:D394"/>
    <mergeCell ref="B405:D405"/>
    <mergeCell ref="B446:D446"/>
    <mergeCell ref="B447:D447"/>
    <mergeCell ref="B448:D448"/>
    <mergeCell ref="B449:D449"/>
    <mergeCell ref="B442:D443"/>
    <mergeCell ref="E442:E443"/>
    <mergeCell ref="F442:F443"/>
    <mergeCell ref="G442:G443"/>
    <mergeCell ref="H442:J442"/>
    <mergeCell ref="B444:D444"/>
    <mergeCell ref="B445:D445"/>
    <mergeCell ref="A379:G379"/>
    <mergeCell ref="A366:G366"/>
    <mergeCell ref="B361:D361"/>
    <mergeCell ref="B316:D316"/>
    <mergeCell ref="B318:D318"/>
    <mergeCell ref="B319:D319"/>
    <mergeCell ref="B441:J441"/>
    <mergeCell ref="B372:D372"/>
    <mergeCell ref="C150:C151"/>
    <mergeCell ref="B622:D622"/>
    <mergeCell ref="B407:D407"/>
    <mergeCell ref="B221:D221"/>
    <mergeCell ref="B374:D374"/>
    <mergeCell ref="B370:D370"/>
    <mergeCell ref="B369:D369"/>
    <mergeCell ref="B494:D494"/>
    <mergeCell ref="E383:E384"/>
    <mergeCell ref="B401:D401"/>
    <mergeCell ref="B395:D395"/>
    <mergeCell ref="B423:D423"/>
    <mergeCell ref="B399:D399"/>
    <mergeCell ref="B530:D530"/>
    <mergeCell ref="B531:D531"/>
    <mergeCell ref="B532:D532"/>
    <mergeCell ref="B347:D347"/>
    <mergeCell ref="B470:D470"/>
    <mergeCell ref="A471:D471"/>
    <mergeCell ref="B461:D461"/>
    <mergeCell ref="B240:D240"/>
    <mergeCell ref="B533:D533"/>
    <mergeCell ref="B524:D524"/>
    <mergeCell ref="B525:D525"/>
    <mergeCell ref="A465:G465"/>
    <mergeCell ref="B253:D253"/>
    <mergeCell ref="B568:D568"/>
    <mergeCell ref="B569:D569"/>
    <mergeCell ref="B560:D560"/>
    <mergeCell ref="B556:D556"/>
    <mergeCell ref="B557:D557"/>
    <mergeCell ref="B558:D558"/>
  </mergeCells>
  <pageMargins left="0.59055118110236227" right="0.19685039370078741" top="0.39370078740157483" bottom="0.39370078740157483" header="0.31496062992125984" footer="0.19685039370078741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2:R764"/>
  <sheetViews>
    <sheetView view="pageBreakPreview" topLeftCell="A430" zoomScaleSheetLayoutView="100" workbookViewId="0">
      <selection activeCell="H463" sqref="H463"/>
    </sheetView>
  </sheetViews>
  <sheetFormatPr defaultColWidth="8.85546875" defaultRowHeight="15"/>
  <cols>
    <col min="1" max="1" width="4.5703125" style="29" customWidth="1"/>
    <col min="2" max="2" width="8.85546875" style="29"/>
    <col min="3" max="3" width="18.7109375" style="29" customWidth="1"/>
    <col min="4" max="4" width="24.28515625" style="29" customWidth="1"/>
    <col min="5" max="5" width="12.140625" style="29" customWidth="1"/>
    <col min="6" max="6" width="14.28515625" style="29" customWidth="1"/>
    <col min="7" max="7" width="16.28515625" style="29" customWidth="1"/>
    <col min="8" max="8" width="21.28515625" style="29" customWidth="1"/>
    <col min="9" max="9" width="17" style="29" customWidth="1"/>
    <col min="10" max="10" width="19.7109375" style="29" customWidth="1"/>
    <col min="11" max="11" width="21.85546875" style="29" customWidth="1"/>
    <col min="12" max="12" width="16" style="29" customWidth="1"/>
    <col min="13" max="15" width="16.42578125" style="29" bestFit="1" customWidth="1"/>
    <col min="16" max="16384" width="8.85546875" style="29"/>
  </cols>
  <sheetData>
    <row r="2" spans="1:12" ht="19.149999999999999" customHeight="1">
      <c r="A2" s="87"/>
      <c r="B2" s="87"/>
      <c r="C2" s="1383" t="s">
        <v>141</v>
      </c>
      <c r="D2" s="1383"/>
      <c r="E2" s="1383"/>
      <c r="F2" s="1383"/>
      <c r="G2" s="1383"/>
      <c r="H2" s="1383"/>
      <c r="I2" s="1383"/>
      <c r="J2" s="1381">
        <v>5</v>
      </c>
    </row>
    <row r="3" spans="1:12" ht="19.149999999999999" customHeight="1">
      <c r="A3" s="88"/>
      <c r="B3" s="88"/>
      <c r="C3" s="89"/>
      <c r="D3" s="89"/>
      <c r="E3" s="90" t="s">
        <v>142</v>
      </c>
      <c r="F3" s="361">
        <f>'КФО 4'!F3</f>
        <v>2024</v>
      </c>
      <c r="G3" s="91" t="s">
        <v>143</v>
      </c>
      <c r="H3" s="89"/>
      <c r="I3" s="89"/>
      <c r="J3" s="1382"/>
    </row>
    <row r="4" spans="1:12" ht="19.149999999999999" customHeight="1">
      <c r="A4" s="88"/>
      <c r="B4" s="88"/>
      <c r="C4" s="89"/>
      <c r="D4" s="1383" t="str">
        <f>'КФО 4'!D4:H4</f>
        <v xml:space="preserve">и  плановый период   2025  -  2026 г.г. </v>
      </c>
      <c r="E4" s="1383"/>
      <c r="F4" s="1383"/>
      <c r="G4" s="1383"/>
      <c r="H4" s="1383"/>
      <c r="I4" s="89"/>
      <c r="J4" s="87"/>
    </row>
    <row r="5" spans="1:12" ht="18" customHeight="1">
      <c r="A5" s="88"/>
      <c r="B5" s="1455" t="s">
        <v>150</v>
      </c>
      <c r="C5" s="1455"/>
      <c r="D5" s="1455"/>
      <c r="E5" s="1455"/>
      <c r="F5" s="1455"/>
      <c r="G5" s="1455"/>
      <c r="H5" s="1455"/>
      <c r="I5" s="1455"/>
      <c r="J5" s="1455"/>
    </row>
    <row r="6" spans="1:12" ht="15" customHeight="1">
      <c r="A6" s="88"/>
      <c r="B6" s="88"/>
      <c r="C6" s="88"/>
      <c r="D6" s="88"/>
      <c r="E6" s="88"/>
      <c r="F6" s="88"/>
      <c r="G6" s="88"/>
      <c r="H6" s="88"/>
      <c r="I6" s="88"/>
      <c r="J6" s="88"/>
    </row>
    <row r="7" spans="1:12" s="866" customFormat="1" ht="43.9" customHeight="1">
      <c r="A7" s="900"/>
      <c r="B7" s="900"/>
      <c r="C7" s="1486" t="str">
        <f>'КФО 4'!C7:I7</f>
        <v>МБОУ СОШ с.Борисовка</v>
      </c>
      <c r="D7" s="1486"/>
      <c r="E7" s="1486"/>
      <c r="F7" s="1486"/>
      <c r="G7" s="1486"/>
      <c r="H7" s="1486"/>
      <c r="I7" s="1486"/>
      <c r="J7" s="900"/>
    </row>
    <row r="8" spans="1:12" s="866" customFormat="1" ht="15.75">
      <c r="A8" s="900"/>
      <c r="B8" s="900"/>
      <c r="C8" s="1387" t="s">
        <v>145</v>
      </c>
      <c r="D8" s="1387"/>
      <c r="E8" s="1387"/>
      <c r="F8" s="1387"/>
      <c r="G8" s="1387"/>
      <c r="H8" s="1387"/>
      <c r="I8" s="1387"/>
      <c r="J8" s="900"/>
    </row>
    <row r="9" spans="1:12" s="866" customFormat="1" ht="15.95" customHeight="1">
      <c r="A9" s="900"/>
      <c r="B9" s="900"/>
      <c r="C9" s="901"/>
      <c r="D9" s="901"/>
      <c r="E9" s="901"/>
      <c r="F9" s="901"/>
      <c r="G9" s="901"/>
      <c r="H9" s="901"/>
      <c r="I9" s="901"/>
      <c r="J9" s="900"/>
    </row>
    <row r="10" spans="1:12" s="866" customFormat="1" ht="21.95" customHeight="1">
      <c r="A10" s="864"/>
      <c r="B10" s="864"/>
      <c r="C10" s="902" t="s">
        <v>146</v>
      </c>
      <c r="D10" s="894"/>
      <c r="E10" s="896" t="s">
        <v>868</v>
      </c>
      <c r="F10" s="897" t="s">
        <v>869</v>
      </c>
      <c r="G10" s="897">
        <v>2023</v>
      </c>
      <c r="H10" s="903" t="s">
        <v>147</v>
      </c>
      <c r="I10" s="894"/>
      <c r="J10" s="864"/>
    </row>
    <row r="11" spans="1:12" ht="15" customHeight="1">
      <c r="A11" s="30"/>
      <c r="B11" s="30"/>
      <c r="C11" s="30"/>
      <c r="D11" s="30"/>
      <c r="E11" s="31" t="s">
        <v>160</v>
      </c>
      <c r="F11" s="31" t="s">
        <v>161</v>
      </c>
      <c r="G11" s="31" t="s">
        <v>162</v>
      </c>
      <c r="H11" s="30"/>
      <c r="I11" s="30"/>
      <c r="J11" s="30"/>
    </row>
    <row r="12" spans="1:12" ht="36" customHeight="1">
      <c r="A12" s="1487" t="s">
        <v>91</v>
      </c>
      <c r="B12" s="1487"/>
      <c r="C12" s="1487"/>
      <c r="D12" s="1487"/>
      <c r="E12" s="1487"/>
      <c r="F12" s="1487"/>
      <c r="G12" s="1487"/>
      <c r="H12" s="1487"/>
      <c r="I12" s="1487"/>
      <c r="J12" s="1487"/>
    </row>
    <row r="13" spans="1:12" ht="15.75">
      <c r="A13" s="1226" t="s">
        <v>0</v>
      </c>
      <c r="B13" s="1226"/>
      <c r="C13" s="1226" t="s">
        <v>70</v>
      </c>
      <c r="D13" s="1226"/>
      <c r="E13" s="1226"/>
      <c r="F13" s="1226"/>
      <c r="G13" s="1226"/>
      <c r="H13" s="1226" t="s">
        <v>95</v>
      </c>
      <c r="I13" s="1226"/>
      <c r="J13" s="1226"/>
    </row>
    <row r="14" spans="1:12" ht="15.75">
      <c r="A14" s="1226"/>
      <c r="B14" s="1226"/>
      <c r="C14" s="1226"/>
      <c r="D14" s="1226"/>
      <c r="E14" s="1226"/>
      <c r="F14" s="1226"/>
      <c r="G14" s="1226"/>
      <c r="H14" s="85">
        <f>'КФО 4'!H14</f>
        <v>2024</v>
      </c>
      <c r="I14" s="85">
        <f>'КФО 4'!I14</f>
        <v>2025</v>
      </c>
      <c r="J14" s="85">
        <f>'КФО 4'!J14</f>
        <v>2026</v>
      </c>
    </row>
    <row r="15" spans="1:12" s="618" customFormat="1" ht="16.5">
      <c r="A15" s="1370">
        <v>211</v>
      </c>
      <c r="B15" s="1370"/>
      <c r="C15" s="1456" t="s">
        <v>860</v>
      </c>
      <c r="D15" s="1457"/>
      <c r="E15" s="1457"/>
      <c r="F15" s="1457"/>
      <c r="G15" s="1458"/>
      <c r="H15" s="619">
        <v>1766828</v>
      </c>
      <c r="I15" s="619">
        <v>1766828</v>
      </c>
      <c r="J15" s="619">
        <v>1766828</v>
      </c>
      <c r="K15" s="35">
        <f>H15+H23</f>
        <v>2300410</v>
      </c>
      <c r="L15" s="618" t="s">
        <v>863</v>
      </c>
    </row>
    <row r="16" spans="1:12" s="618" customFormat="1" ht="16.5">
      <c r="A16" s="1370">
        <v>211</v>
      </c>
      <c r="B16" s="1370"/>
      <c r="C16" s="1456" t="s">
        <v>859</v>
      </c>
      <c r="D16" s="1457"/>
      <c r="E16" s="1457"/>
      <c r="F16" s="1457"/>
      <c r="G16" s="1458"/>
      <c r="H16" s="619">
        <v>243581.31</v>
      </c>
      <c r="I16" s="619">
        <v>243581.31</v>
      </c>
      <c r="J16" s="619">
        <v>243581.31</v>
      </c>
      <c r="K16" s="35">
        <f>H16+H25</f>
        <v>850724.89999999991</v>
      </c>
      <c r="L16" s="618" t="s">
        <v>864</v>
      </c>
    </row>
    <row r="17" spans="1:13" s="618" customFormat="1" ht="15.75">
      <c r="A17" s="1205" t="s">
        <v>1</v>
      </c>
      <c r="B17" s="1206"/>
      <c r="C17" s="1206"/>
      <c r="D17" s="1206"/>
      <c r="E17" s="1206"/>
      <c r="F17" s="1206"/>
      <c r="G17" s="1207"/>
      <c r="H17" s="23">
        <f>SUM(H15:H16)</f>
        <v>2010409.31</v>
      </c>
      <c r="I17" s="23">
        <f t="shared" ref="I17:J17" si="0">SUM(I15:I16)</f>
        <v>2010409.31</v>
      </c>
      <c r="J17" s="23">
        <f t="shared" si="0"/>
        <v>2010409.31</v>
      </c>
    </row>
    <row r="18" spans="1:13">
      <c r="B18" s="34" t="s">
        <v>72</v>
      </c>
      <c r="C18" s="34"/>
      <c r="D18" s="34"/>
    </row>
    <row r="19" spans="1:13">
      <c r="A19" s="1373" t="s">
        <v>2</v>
      </c>
      <c r="B19" s="1373"/>
      <c r="C19" s="1373"/>
      <c r="D19" s="1373"/>
      <c r="E19" s="1373"/>
      <c r="F19" s="1373"/>
      <c r="G19" s="1373"/>
      <c r="H19" s="1373"/>
      <c r="I19" s="1373"/>
      <c r="J19" s="1373"/>
    </row>
    <row r="20" spans="1:13">
      <c r="A20" s="1373"/>
      <c r="B20" s="1373"/>
      <c r="C20" s="1373"/>
      <c r="D20" s="1373"/>
      <c r="E20" s="1373"/>
      <c r="F20" s="1373"/>
      <c r="G20" s="1373"/>
      <c r="H20" s="1373"/>
      <c r="I20" s="1373"/>
      <c r="J20" s="1373"/>
    </row>
    <row r="21" spans="1:13" ht="15.75">
      <c r="A21" s="1226" t="s">
        <v>0</v>
      </c>
      <c r="B21" s="1226"/>
      <c r="C21" s="1226" t="s">
        <v>70</v>
      </c>
      <c r="D21" s="1226"/>
      <c r="E21" s="1226"/>
      <c r="F21" s="1226"/>
      <c r="G21" s="1226"/>
      <c r="H21" s="1226" t="s">
        <v>95</v>
      </c>
      <c r="I21" s="1226"/>
      <c r="J21" s="1226"/>
    </row>
    <row r="22" spans="1:13" ht="15.75">
      <c r="A22" s="1226"/>
      <c r="B22" s="1226"/>
      <c r="C22" s="1226"/>
      <c r="D22" s="1226"/>
      <c r="E22" s="1226"/>
      <c r="F22" s="1226"/>
      <c r="G22" s="1226"/>
      <c r="H22" s="32">
        <f>H14</f>
        <v>2024</v>
      </c>
      <c r="I22" s="32">
        <f>I14</f>
        <v>2025</v>
      </c>
      <c r="J22" s="32">
        <f>J14</f>
        <v>2026</v>
      </c>
    </row>
    <row r="23" spans="1:13" s="618" customFormat="1" ht="16.5">
      <c r="A23" s="1370">
        <v>213</v>
      </c>
      <c r="B23" s="1370"/>
      <c r="C23" s="1456" t="s">
        <v>862</v>
      </c>
      <c r="D23" s="1457"/>
      <c r="E23" s="1457"/>
      <c r="F23" s="1457"/>
      <c r="G23" s="1458"/>
      <c r="H23" s="619">
        <v>533582</v>
      </c>
      <c r="I23" s="619">
        <v>533582</v>
      </c>
      <c r="J23" s="619">
        <v>533582</v>
      </c>
    </row>
    <row r="24" spans="1:13" s="618" customFormat="1" ht="16.5">
      <c r="A24" s="1370">
        <v>213</v>
      </c>
      <c r="B24" s="1370"/>
      <c r="C24" s="1456" t="s">
        <v>861</v>
      </c>
      <c r="D24" s="1457"/>
      <c r="E24" s="1457"/>
      <c r="F24" s="1457"/>
      <c r="G24" s="1458"/>
      <c r="H24" s="619">
        <v>73561.59</v>
      </c>
      <c r="I24" s="619">
        <v>73561.59</v>
      </c>
      <c r="J24" s="619">
        <v>73561.59</v>
      </c>
    </row>
    <row r="25" spans="1:13" s="618" customFormat="1" ht="15.75">
      <c r="A25" s="1205" t="s">
        <v>3</v>
      </c>
      <c r="B25" s="1206"/>
      <c r="C25" s="1206"/>
      <c r="D25" s="1206"/>
      <c r="E25" s="1206"/>
      <c r="F25" s="1206"/>
      <c r="G25" s="1207"/>
      <c r="H25" s="23">
        <f>SUM(H23:H24)</f>
        <v>607143.59</v>
      </c>
      <c r="I25" s="23">
        <f t="shared" ref="I25:J25" si="1">SUM(I23:I24)</f>
        <v>607143.59</v>
      </c>
      <c r="J25" s="23">
        <f t="shared" si="1"/>
        <v>607143.59</v>
      </c>
    </row>
    <row r="27" spans="1:13" ht="15.75" hidden="1">
      <c r="A27" s="1487" t="s">
        <v>4</v>
      </c>
      <c r="B27" s="1487"/>
      <c r="C27" s="1487"/>
      <c r="D27" s="1487"/>
      <c r="E27" s="1487"/>
      <c r="F27" s="1487"/>
      <c r="G27" s="1487"/>
      <c r="H27" s="1487"/>
      <c r="I27" s="1487"/>
      <c r="J27" s="1487"/>
    </row>
    <row r="28" spans="1:13" ht="15.75" hidden="1">
      <c r="A28" s="1263" t="s">
        <v>97</v>
      </c>
      <c r="B28" s="1263" t="s">
        <v>0</v>
      </c>
      <c r="C28" s="1263" t="s">
        <v>96</v>
      </c>
      <c r="D28" s="1263" t="s">
        <v>70</v>
      </c>
      <c r="E28" s="1353" t="s">
        <v>45</v>
      </c>
      <c r="F28" s="1353" t="s">
        <v>80</v>
      </c>
      <c r="G28" s="1225" t="s">
        <v>102</v>
      </c>
      <c r="H28" s="1226" t="s">
        <v>95</v>
      </c>
      <c r="I28" s="1226"/>
      <c r="J28" s="1226"/>
    </row>
    <row r="29" spans="1:13" ht="15.75" hidden="1">
      <c r="A29" s="1264"/>
      <c r="B29" s="1264"/>
      <c r="C29" s="1264"/>
      <c r="D29" s="1264"/>
      <c r="E29" s="1353"/>
      <c r="F29" s="1353"/>
      <c r="G29" s="1225"/>
      <c r="H29" s="32">
        <f>H14</f>
        <v>2024</v>
      </c>
      <c r="I29" s="32">
        <f>I14</f>
        <v>2025</v>
      </c>
      <c r="J29" s="32">
        <f>J14</f>
        <v>2026</v>
      </c>
      <c r="K29" s="35">
        <f t="shared" ref="K29:M29" si="2">H15*30.2%</f>
        <v>533582.05599999998</v>
      </c>
      <c r="L29" s="35">
        <f t="shared" si="2"/>
        <v>533582.05599999998</v>
      </c>
      <c r="M29" s="35">
        <f t="shared" si="2"/>
        <v>533582.05599999998</v>
      </c>
    </row>
    <row r="30" spans="1:13" s="618" customFormat="1" ht="45" hidden="1">
      <c r="A30" s="1463">
        <v>1</v>
      </c>
      <c r="B30" s="1374">
        <v>212</v>
      </c>
      <c r="C30" s="1224" t="s">
        <v>5</v>
      </c>
      <c r="D30" s="37" t="s">
        <v>6</v>
      </c>
      <c r="E30" s="649"/>
      <c r="F30" s="649"/>
      <c r="G30" s="643"/>
      <c r="H30" s="643"/>
      <c r="I30" s="643"/>
      <c r="J30" s="643"/>
      <c r="K30" s="35"/>
      <c r="L30" s="35"/>
      <c r="M30" s="35"/>
    </row>
    <row r="31" spans="1:13" s="618" customFormat="1" ht="15.75" hidden="1">
      <c r="A31" s="1464"/>
      <c r="B31" s="1375"/>
      <c r="C31" s="1224"/>
      <c r="D31" s="647"/>
      <c r="E31" s="649"/>
      <c r="F31" s="649"/>
      <c r="G31" s="643"/>
      <c r="H31" s="643"/>
      <c r="I31" s="643"/>
      <c r="J31" s="643"/>
      <c r="K31" s="35"/>
      <c r="L31" s="35"/>
      <c r="M31" s="35"/>
    </row>
    <row r="32" spans="1:13" s="618" customFormat="1" ht="15.75" hidden="1">
      <c r="A32" s="1464"/>
      <c r="B32" s="1375"/>
      <c r="C32" s="1224"/>
      <c r="D32" s="647"/>
      <c r="E32" s="649"/>
      <c r="F32" s="649"/>
      <c r="G32" s="643"/>
      <c r="H32" s="643"/>
      <c r="I32" s="643"/>
      <c r="J32" s="643"/>
      <c r="K32" s="35"/>
      <c r="L32" s="35"/>
      <c r="M32" s="35"/>
    </row>
    <row r="33" spans="1:13" ht="15.75" hidden="1">
      <c r="A33" s="1465"/>
      <c r="B33" s="1376"/>
      <c r="C33" s="664" t="s">
        <v>337</v>
      </c>
      <c r="D33" s="660"/>
      <c r="E33" s="661"/>
      <c r="F33" s="662"/>
      <c r="G33" s="663"/>
      <c r="H33" s="662">
        <f>SUM(H30:H32)</f>
        <v>0</v>
      </c>
      <c r="I33" s="662">
        <f t="shared" ref="I33:J33" si="3">SUM(I30:I32)</f>
        <v>0</v>
      </c>
      <c r="J33" s="662">
        <f t="shared" si="3"/>
        <v>0</v>
      </c>
      <c r="K33" s="35">
        <f>H17*30.2%</f>
        <v>607143.61161999998</v>
      </c>
      <c r="L33" s="35">
        <f>I17*30.2%</f>
        <v>607143.61161999998</v>
      </c>
      <c r="M33" s="35">
        <f>J17*30.2%</f>
        <v>607143.61161999998</v>
      </c>
    </row>
    <row r="34" spans="1:13" s="618" customFormat="1" ht="31.15" hidden="1" customHeight="1">
      <c r="A34" s="1463">
        <v>2</v>
      </c>
      <c r="B34" s="1337">
        <v>222</v>
      </c>
      <c r="C34" s="1180" t="s">
        <v>8</v>
      </c>
      <c r="D34" s="37" t="s">
        <v>9</v>
      </c>
      <c r="E34" s="620"/>
      <c r="F34" s="619"/>
      <c r="G34" s="39"/>
      <c r="H34" s="619"/>
      <c r="I34" s="619"/>
      <c r="J34" s="619"/>
      <c r="K34" s="35"/>
      <c r="L34" s="35"/>
      <c r="M34" s="35"/>
    </row>
    <row r="35" spans="1:13" s="618" customFormat="1" ht="15.75" hidden="1">
      <c r="A35" s="1464"/>
      <c r="B35" s="1338"/>
      <c r="C35" s="1180"/>
      <c r="D35" s="37"/>
      <c r="E35" s="620"/>
      <c r="F35" s="619"/>
      <c r="G35" s="39"/>
      <c r="H35" s="619"/>
      <c r="I35" s="619"/>
      <c r="J35" s="619"/>
      <c r="K35" s="35"/>
      <c r="L35" s="35"/>
      <c r="M35" s="35"/>
    </row>
    <row r="36" spans="1:13" s="618" customFormat="1" ht="15.75" hidden="1">
      <c r="A36" s="1464"/>
      <c r="B36" s="1338"/>
      <c r="C36" s="1180"/>
      <c r="D36" s="37"/>
      <c r="E36" s="620"/>
      <c r="F36" s="619"/>
      <c r="G36" s="39"/>
      <c r="H36" s="619"/>
      <c r="I36" s="619"/>
      <c r="J36" s="619"/>
      <c r="K36" s="35"/>
      <c r="L36" s="35"/>
      <c r="M36" s="35"/>
    </row>
    <row r="37" spans="1:13" ht="15.75" hidden="1">
      <c r="A37" s="1465"/>
      <c r="B37" s="1357"/>
      <c r="C37" s="664" t="s">
        <v>338</v>
      </c>
      <c r="D37" s="660"/>
      <c r="E37" s="661"/>
      <c r="F37" s="662"/>
      <c r="G37" s="663"/>
      <c r="H37" s="662">
        <f>SUM(H34:H36)</f>
        <v>0</v>
      </c>
      <c r="I37" s="662">
        <f t="shared" ref="I37" si="4">SUM(I34:I36)</f>
        <v>0</v>
      </c>
      <c r="J37" s="662">
        <f t="shared" ref="J37" si="5">SUM(J34:J36)</f>
        <v>0</v>
      </c>
    </row>
    <row r="38" spans="1:13" s="618" customFormat="1" ht="45" hidden="1">
      <c r="A38" s="1463">
        <v>3</v>
      </c>
      <c r="B38" s="1337">
        <v>226</v>
      </c>
      <c r="C38" s="639" t="s">
        <v>10</v>
      </c>
      <c r="D38" s="37" t="s">
        <v>11</v>
      </c>
      <c r="E38" s="620"/>
      <c r="F38" s="619"/>
      <c r="G38" s="39"/>
      <c r="H38" s="619"/>
      <c r="I38" s="619"/>
      <c r="J38" s="619"/>
    </row>
    <row r="39" spans="1:13" s="618" customFormat="1" ht="15.75" hidden="1">
      <c r="A39" s="1464"/>
      <c r="B39" s="1338"/>
      <c r="C39" s="639"/>
      <c r="D39" s="37"/>
      <c r="E39" s="620"/>
      <c r="F39" s="619"/>
      <c r="G39" s="39"/>
      <c r="H39" s="619"/>
      <c r="I39" s="619"/>
      <c r="J39" s="619"/>
    </row>
    <row r="40" spans="1:13" s="618" customFormat="1" ht="15.75" hidden="1">
      <c r="A40" s="1464"/>
      <c r="B40" s="1338"/>
      <c r="C40" s="639"/>
      <c r="D40" s="37"/>
      <c r="E40" s="620"/>
      <c r="F40" s="619"/>
      <c r="G40" s="39"/>
      <c r="H40" s="619"/>
      <c r="I40" s="619"/>
      <c r="J40" s="619"/>
    </row>
    <row r="41" spans="1:13" ht="15.75" hidden="1">
      <c r="A41" s="1465"/>
      <c r="B41" s="1357"/>
      <c r="C41" s="664" t="s">
        <v>339</v>
      </c>
      <c r="D41" s="660"/>
      <c r="E41" s="661"/>
      <c r="F41" s="662"/>
      <c r="G41" s="663"/>
      <c r="H41" s="662">
        <f>SUM(H38:H40)</f>
        <v>0</v>
      </c>
      <c r="I41" s="662">
        <f t="shared" ref="I41" si="6">SUM(I38:I40)</f>
        <v>0</v>
      </c>
      <c r="J41" s="662">
        <f t="shared" ref="J41" si="7">SUM(J38:J40)</f>
        <v>0</v>
      </c>
      <c r="K41" s="35">
        <f t="shared" ref="K41:M41" si="8">H18*30.2%</f>
        <v>0</v>
      </c>
      <c r="L41" s="35">
        <f t="shared" si="8"/>
        <v>0</v>
      </c>
      <c r="M41" s="35">
        <f t="shared" si="8"/>
        <v>0</v>
      </c>
    </row>
    <row r="42" spans="1:13" s="618" customFormat="1" ht="84.6" hidden="1" customHeight="1">
      <c r="A42" s="1483">
        <v>4</v>
      </c>
      <c r="B42" s="1337">
        <v>262</v>
      </c>
      <c r="C42" s="1480" t="s">
        <v>319</v>
      </c>
      <c r="D42" s="268" t="s">
        <v>340</v>
      </c>
      <c r="E42" s="620"/>
      <c r="F42" s="619"/>
      <c r="G42" s="39"/>
      <c r="H42" s="619"/>
      <c r="I42" s="619"/>
      <c r="J42" s="619"/>
      <c r="K42" s="35"/>
      <c r="L42" s="35"/>
      <c r="M42" s="35"/>
    </row>
    <row r="43" spans="1:13" s="618" customFormat="1" ht="15.75" hidden="1">
      <c r="A43" s="1484"/>
      <c r="B43" s="1338"/>
      <c r="C43" s="1481"/>
      <c r="D43" s="37"/>
      <c r="E43" s="620"/>
      <c r="F43" s="619"/>
      <c r="G43" s="39"/>
      <c r="H43" s="619"/>
      <c r="I43" s="619"/>
      <c r="J43" s="619"/>
      <c r="K43" s="35"/>
      <c r="L43" s="35"/>
      <c r="M43" s="35"/>
    </row>
    <row r="44" spans="1:13" s="618" customFormat="1" ht="15.75" hidden="1">
      <c r="A44" s="1484"/>
      <c r="B44" s="1338"/>
      <c r="C44" s="1482"/>
      <c r="D44" s="37"/>
      <c r="E44" s="620"/>
      <c r="F44" s="619"/>
      <c r="G44" s="39"/>
      <c r="H44" s="619"/>
      <c r="I44" s="619"/>
      <c r="J44" s="619"/>
      <c r="K44" s="35"/>
      <c r="L44" s="35"/>
      <c r="M44" s="35"/>
    </row>
    <row r="45" spans="1:13" ht="15.75" hidden="1">
      <c r="A45" s="1485"/>
      <c r="B45" s="1357"/>
      <c r="C45" s="664" t="s">
        <v>414</v>
      </c>
      <c r="D45" s="660"/>
      <c r="E45" s="661"/>
      <c r="F45" s="662"/>
      <c r="G45" s="663"/>
      <c r="H45" s="662">
        <f>SUM(H42:H44)</f>
        <v>0</v>
      </c>
      <c r="I45" s="662">
        <f t="shared" ref="I45" si="9">SUM(I42:I44)</f>
        <v>0</v>
      </c>
      <c r="J45" s="662">
        <f t="shared" ref="J45" si="10">SUM(J42:J44)</f>
        <v>0</v>
      </c>
      <c r="K45" s="35">
        <f>H19*30.2%</f>
        <v>0</v>
      </c>
      <c r="L45" s="35">
        <f>I19*30.2%</f>
        <v>0</v>
      </c>
      <c r="M45" s="35">
        <f>J19*30.2%</f>
        <v>0</v>
      </c>
    </row>
    <row r="46" spans="1:13" s="618" customFormat="1" ht="48.6" hidden="1" customHeight="1">
      <c r="A46" s="1483">
        <v>5</v>
      </c>
      <c r="B46" s="1337">
        <v>266</v>
      </c>
      <c r="C46" s="1480" t="s">
        <v>320</v>
      </c>
      <c r="D46" s="269" t="s">
        <v>341</v>
      </c>
      <c r="E46" s="620"/>
      <c r="F46" s="619"/>
      <c r="G46" s="39"/>
      <c r="H46" s="619"/>
      <c r="I46" s="619"/>
      <c r="J46" s="619"/>
      <c r="K46" s="35"/>
      <c r="L46" s="35"/>
      <c r="M46" s="35"/>
    </row>
    <row r="47" spans="1:13" s="618" customFormat="1" ht="15.75" hidden="1">
      <c r="A47" s="1484"/>
      <c r="B47" s="1338"/>
      <c r="C47" s="1481"/>
      <c r="D47" s="268"/>
      <c r="E47" s="620"/>
      <c r="F47" s="619"/>
      <c r="G47" s="39"/>
      <c r="H47" s="619"/>
      <c r="I47" s="619"/>
      <c r="J47" s="619"/>
      <c r="K47" s="35"/>
      <c r="L47" s="35"/>
      <c r="M47" s="35"/>
    </row>
    <row r="48" spans="1:13" s="618" customFormat="1" ht="15.75" hidden="1">
      <c r="A48" s="1484"/>
      <c r="B48" s="1338"/>
      <c r="C48" s="1482"/>
      <c r="D48" s="268"/>
      <c r="E48" s="620"/>
      <c r="F48" s="619"/>
      <c r="G48" s="39"/>
      <c r="H48" s="619"/>
      <c r="I48" s="619"/>
      <c r="J48" s="619"/>
      <c r="K48" s="35"/>
      <c r="L48" s="35"/>
      <c r="M48" s="35"/>
    </row>
    <row r="49" spans="1:12" ht="15.75" hidden="1">
      <c r="A49" s="1485"/>
      <c r="B49" s="1357"/>
      <c r="C49" s="664" t="s">
        <v>413</v>
      </c>
      <c r="D49" s="660"/>
      <c r="E49" s="661"/>
      <c r="F49" s="662"/>
      <c r="G49" s="663"/>
      <c r="H49" s="662">
        <f>SUM(H46:H48)</f>
        <v>0</v>
      </c>
      <c r="I49" s="662">
        <f t="shared" ref="I49" si="11">SUM(I46:I48)</f>
        <v>0</v>
      </c>
      <c r="J49" s="662">
        <f t="shared" ref="J49" si="12">SUM(J46:J48)</f>
        <v>0</v>
      </c>
    </row>
    <row r="50" spans="1:12" s="618" customFormat="1" ht="45" hidden="1">
      <c r="A50" s="1483">
        <v>6</v>
      </c>
      <c r="B50" s="1337">
        <v>290</v>
      </c>
      <c r="C50" s="1480" t="s">
        <v>12</v>
      </c>
      <c r="D50" s="37" t="s">
        <v>13</v>
      </c>
      <c r="E50" s="620"/>
      <c r="F50" s="619"/>
      <c r="G50" s="39"/>
      <c r="H50" s="619"/>
      <c r="I50" s="619"/>
      <c r="J50" s="619"/>
    </row>
    <row r="51" spans="1:12" s="618" customFormat="1" ht="15.75" hidden="1">
      <c r="A51" s="1484"/>
      <c r="B51" s="1338"/>
      <c r="C51" s="1481"/>
      <c r="D51" s="659"/>
      <c r="E51" s="620"/>
      <c r="F51" s="619"/>
      <c r="G51" s="39"/>
      <c r="H51" s="619"/>
      <c r="I51" s="619"/>
      <c r="J51" s="619"/>
    </row>
    <row r="52" spans="1:12" s="618" customFormat="1" ht="15.75" hidden="1">
      <c r="A52" s="1484"/>
      <c r="B52" s="1338"/>
      <c r="C52" s="1482"/>
      <c r="D52" s="659"/>
      <c r="E52" s="620"/>
      <c r="F52" s="619"/>
      <c r="G52" s="39"/>
      <c r="H52" s="619"/>
      <c r="I52" s="619"/>
      <c r="J52" s="619"/>
    </row>
    <row r="53" spans="1:12" ht="15.75" hidden="1">
      <c r="A53" s="1485"/>
      <c r="B53" s="1357"/>
      <c r="C53" s="664" t="s">
        <v>342</v>
      </c>
      <c r="D53" s="660"/>
      <c r="E53" s="661"/>
      <c r="F53" s="662"/>
      <c r="G53" s="663"/>
      <c r="H53" s="662">
        <f>SUM(H50:H52)</f>
        <v>0</v>
      </c>
      <c r="I53" s="662">
        <f t="shared" ref="I53" si="13">SUM(I50:I52)</f>
        <v>0</v>
      </c>
      <c r="J53" s="662">
        <f t="shared" ref="J53" si="14">SUM(J50:J52)</f>
        <v>0</v>
      </c>
    </row>
    <row r="54" spans="1:12" ht="15.75" hidden="1">
      <c r="A54" s="1366" t="s">
        <v>14</v>
      </c>
      <c r="B54" s="1367"/>
      <c r="C54" s="1367"/>
      <c r="D54" s="1367"/>
      <c r="E54" s="1367"/>
      <c r="F54" s="1367"/>
      <c r="G54" s="1368"/>
      <c r="H54" s="67">
        <f>SUM(H33:H53)</f>
        <v>0</v>
      </c>
      <c r="I54" s="67">
        <f>SUM(I33:I53)</f>
        <v>0</v>
      </c>
      <c r="J54" s="67">
        <f>SUM(J33:J53)</f>
        <v>0</v>
      </c>
    </row>
    <row r="55" spans="1:12" hidden="1"/>
    <row r="56" spans="1:12" ht="15.75" hidden="1">
      <c r="A56" s="1388" t="s">
        <v>98</v>
      </c>
      <c r="B56" s="1388"/>
      <c r="C56" s="1388"/>
      <c r="D56" s="1388"/>
      <c r="E56" s="1388"/>
      <c r="F56" s="1388"/>
      <c r="G56" s="1388"/>
      <c r="H56" s="1388"/>
      <c r="I56" s="1388"/>
      <c r="J56" s="1388"/>
    </row>
    <row r="57" spans="1:12" ht="15.75" hidden="1">
      <c r="A57" s="1263" t="s">
        <v>97</v>
      </c>
      <c r="B57" s="1263" t="s">
        <v>0</v>
      </c>
      <c r="C57" s="1263" t="s">
        <v>96</v>
      </c>
      <c r="D57" s="1263" t="s">
        <v>70</v>
      </c>
      <c r="E57" s="1353" t="s">
        <v>45</v>
      </c>
      <c r="F57" s="1353" t="s">
        <v>81</v>
      </c>
      <c r="G57" s="1225" t="s">
        <v>94</v>
      </c>
      <c r="H57" s="1226" t="s">
        <v>95</v>
      </c>
      <c r="I57" s="1226"/>
      <c r="J57" s="1226"/>
    </row>
    <row r="58" spans="1:12" ht="15.75" hidden="1">
      <c r="A58" s="1264"/>
      <c r="B58" s="1264"/>
      <c r="C58" s="1264"/>
      <c r="D58" s="1264"/>
      <c r="E58" s="1353"/>
      <c r="F58" s="1353"/>
      <c r="G58" s="1225"/>
      <c r="H58" s="32">
        <f>H14</f>
        <v>2024</v>
      </c>
      <c r="I58" s="32">
        <f>I14</f>
        <v>2025</v>
      </c>
      <c r="J58" s="32">
        <f>J14</f>
        <v>2026</v>
      </c>
    </row>
    <row r="59" spans="1:12" ht="45" hidden="1">
      <c r="A59" s="76">
        <v>1</v>
      </c>
      <c r="B59" s="77">
        <v>290</v>
      </c>
      <c r="C59" s="74" t="s">
        <v>12</v>
      </c>
      <c r="D59" s="37" t="s">
        <v>13</v>
      </c>
      <c r="E59" s="38"/>
      <c r="F59" s="33"/>
      <c r="G59" s="39"/>
      <c r="H59" s="33"/>
      <c r="I59" s="33"/>
      <c r="J59" s="33"/>
    </row>
    <row r="60" spans="1:12" s="618" customFormat="1" ht="15.75" hidden="1">
      <c r="A60" s="648"/>
      <c r="B60" s="651"/>
      <c r="C60" s="650"/>
      <c r="D60" s="37"/>
      <c r="E60" s="620"/>
      <c r="F60" s="619"/>
      <c r="G60" s="39"/>
      <c r="H60" s="619"/>
      <c r="I60" s="619"/>
      <c r="J60" s="619"/>
    </row>
    <row r="61" spans="1:12" ht="15.75" hidden="1">
      <c r="A61" s="1366" t="s">
        <v>15</v>
      </c>
      <c r="B61" s="1367"/>
      <c r="C61" s="1367"/>
      <c r="D61" s="1367"/>
      <c r="E61" s="1367"/>
      <c r="F61" s="1367"/>
      <c r="G61" s="1368"/>
      <c r="H61" s="67">
        <f>SUM(H59:H60)</f>
        <v>0</v>
      </c>
      <c r="I61" s="67">
        <f t="shared" ref="I61:J61" si="15">SUM(I59:I60)</f>
        <v>0</v>
      </c>
      <c r="J61" s="67">
        <f t="shared" si="15"/>
        <v>0</v>
      </c>
      <c r="K61" s="40">
        <f>E61*F61*12</f>
        <v>0</v>
      </c>
    </row>
    <row r="62" spans="1:12" hidden="1"/>
    <row r="63" spans="1:12" s="87" customFormat="1" ht="15.75" hidden="1">
      <c r="A63" s="1380" t="s">
        <v>684</v>
      </c>
      <c r="B63" s="1380"/>
      <c r="C63" s="1380"/>
      <c r="D63" s="1380"/>
      <c r="E63" s="1380"/>
      <c r="F63" s="1380"/>
      <c r="G63" s="1380"/>
      <c r="H63" s="1380"/>
      <c r="I63" s="1380"/>
      <c r="J63" s="1380"/>
      <c r="K63" s="633"/>
      <c r="L63" s="633"/>
    </row>
    <row r="64" spans="1:12" s="87" customFormat="1" ht="15.75" hidden="1">
      <c r="A64" s="1361" t="s">
        <v>97</v>
      </c>
      <c r="B64" s="1361" t="s">
        <v>0</v>
      </c>
      <c r="C64" s="1361" t="s">
        <v>96</v>
      </c>
      <c r="D64" s="1263" t="s">
        <v>70</v>
      </c>
      <c r="E64" s="1353" t="s">
        <v>45</v>
      </c>
      <c r="F64" s="1353" t="s">
        <v>80</v>
      </c>
      <c r="G64" s="1225" t="s">
        <v>102</v>
      </c>
      <c r="H64" s="1258" t="s">
        <v>95</v>
      </c>
      <c r="I64" s="1258"/>
      <c r="J64" s="1258"/>
      <c r="K64" s="633"/>
      <c r="L64" s="633"/>
    </row>
    <row r="65" spans="1:12" s="87" customFormat="1" ht="15.75" hidden="1">
      <c r="A65" s="1362"/>
      <c r="B65" s="1362"/>
      <c r="C65" s="1362"/>
      <c r="D65" s="1264"/>
      <c r="E65" s="1353"/>
      <c r="F65" s="1353"/>
      <c r="G65" s="1225"/>
      <c r="H65" s="85">
        <f>H58</f>
        <v>2024</v>
      </c>
      <c r="I65" s="85">
        <f t="shared" ref="I65:J65" si="16">I58</f>
        <v>2025</v>
      </c>
      <c r="J65" s="85">
        <f t="shared" si="16"/>
        <v>2026</v>
      </c>
      <c r="K65" s="633"/>
      <c r="L65" s="633"/>
    </row>
    <row r="66" spans="1:12" s="87" customFormat="1" ht="15.75" hidden="1">
      <c r="A66" s="1163">
        <v>1</v>
      </c>
      <c r="B66" s="1337">
        <v>262</v>
      </c>
      <c r="C66" s="1358" t="s">
        <v>319</v>
      </c>
      <c r="D66" s="268"/>
      <c r="E66" s="620"/>
      <c r="F66" s="619"/>
      <c r="G66" s="39"/>
      <c r="H66" s="619"/>
      <c r="I66" s="619"/>
      <c r="J66" s="619"/>
      <c r="K66" s="633"/>
      <c r="L66" s="633"/>
    </row>
    <row r="67" spans="1:12" s="87" customFormat="1" ht="15.75" hidden="1">
      <c r="A67" s="1427"/>
      <c r="B67" s="1338"/>
      <c r="C67" s="1359"/>
      <c r="D67" s="37"/>
      <c r="E67" s="620"/>
      <c r="F67" s="619"/>
      <c r="G67" s="39"/>
      <c r="H67" s="619"/>
      <c r="I67" s="619"/>
      <c r="J67" s="619"/>
      <c r="K67" s="633"/>
      <c r="L67" s="633"/>
    </row>
    <row r="68" spans="1:12" s="87" customFormat="1" ht="15.75" hidden="1">
      <c r="A68" s="1427"/>
      <c r="B68" s="1338"/>
      <c r="C68" s="1360"/>
      <c r="D68" s="37"/>
      <c r="E68" s="620"/>
      <c r="F68" s="619"/>
      <c r="G68" s="39"/>
      <c r="H68" s="619"/>
      <c r="I68" s="619"/>
      <c r="J68" s="619"/>
      <c r="K68" s="633"/>
      <c r="L68" s="633"/>
    </row>
    <row r="69" spans="1:12" s="87" customFormat="1" ht="15.75" hidden="1">
      <c r="A69" s="1164"/>
      <c r="B69" s="1357"/>
      <c r="C69" s="322" t="s">
        <v>414</v>
      </c>
      <c r="D69" s="324"/>
      <c r="E69" s="325"/>
      <c r="F69" s="176"/>
      <c r="G69" s="326"/>
      <c r="H69" s="176">
        <f>SUM(H66:H68)</f>
        <v>0</v>
      </c>
      <c r="I69" s="176">
        <f>SUM(I66:I68)</f>
        <v>0</v>
      </c>
      <c r="J69" s="176">
        <f>SUM(J66:J68)</f>
        <v>0</v>
      </c>
      <c r="K69" s="633"/>
      <c r="L69" s="633"/>
    </row>
    <row r="70" spans="1:12" s="87" customFormat="1" ht="76.5" hidden="1">
      <c r="A70" s="1163">
        <v>2</v>
      </c>
      <c r="B70" s="1337">
        <v>263</v>
      </c>
      <c r="C70" s="1358" t="s">
        <v>685</v>
      </c>
      <c r="D70" s="268" t="s">
        <v>693</v>
      </c>
      <c r="E70" s="620"/>
      <c r="F70" s="619"/>
      <c r="G70" s="39"/>
      <c r="H70" s="619"/>
      <c r="I70" s="619"/>
      <c r="J70" s="619"/>
      <c r="K70" s="633"/>
      <c r="L70" s="633"/>
    </row>
    <row r="71" spans="1:12" s="87" customFormat="1" ht="15.75" hidden="1">
      <c r="A71" s="1427"/>
      <c r="B71" s="1338"/>
      <c r="C71" s="1359"/>
      <c r="D71" s="37"/>
      <c r="E71" s="620"/>
      <c r="F71" s="619"/>
      <c r="G71" s="39"/>
      <c r="H71" s="619"/>
      <c r="I71" s="619"/>
      <c r="J71" s="619"/>
      <c r="K71" s="633"/>
      <c r="L71" s="633"/>
    </row>
    <row r="72" spans="1:12" s="87" customFormat="1" ht="15.75" hidden="1">
      <c r="A72" s="1427"/>
      <c r="B72" s="1338"/>
      <c r="C72" s="1360"/>
      <c r="D72" s="37"/>
      <c r="E72" s="620"/>
      <c r="F72" s="619"/>
      <c r="G72" s="39"/>
      <c r="H72" s="619"/>
      <c r="I72" s="619"/>
      <c r="J72" s="619"/>
      <c r="K72" s="633"/>
      <c r="L72" s="633"/>
    </row>
    <row r="73" spans="1:12" s="87" customFormat="1" ht="15.75" hidden="1">
      <c r="A73" s="1164"/>
      <c r="B73" s="1357"/>
      <c r="C73" s="322" t="s">
        <v>686</v>
      </c>
      <c r="D73" s="324"/>
      <c r="E73" s="325"/>
      <c r="F73" s="176"/>
      <c r="G73" s="326"/>
      <c r="H73" s="176">
        <f>SUM(H70:H72)</f>
        <v>0</v>
      </c>
      <c r="I73" s="176">
        <f>SUM(I70:I72)</f>
        <v>0</v>
      </c>
      <c r="J73" s="176">
        <f>SUM(J70:J72)</f>
        <v>0</v>
      </c>
      <c r="K73" s="633"/>
      <c r="L73" s="633"/>
    </row>
    <row r="74" spans="1:12" s="87" customFormat="1" ht="25.5" hidden="1">
      <c r="A74" s="1163">
        <v>3</v>
      </c>
      <c r="B74" s="1337">
        <v>264</v>
      </c>
      <c r="C74" s="1358" t="s">
        <v>485</v>
      </c>
      <c r="D74" s="268" t="s">
        <v>486</v>
      </c>
      <c r="E74" s="620"/>
      <c r="F74" s="619"/>
      <c r="G74" s="39"/>
      <c r="H74" s="619"/>
      <c r="I74" s="619"/>
      <c r="J74" s="619"/>
      <c r="K74" s="633"/>
      <c r="L74" s="633"/>
    </row>
    <row r="75" spans="1:12" s="87" customFormat="1" ht="15.75" hidden="1">
      <c r="A75" s="1427"/>
      <c r="B75" s="1338"/>
      <c r="C75" s="1359"/>
      <c r="D75" s="37"/>
      <c r="E75" s="620"/>
      <c r="F75" s="619"/>
      <c r="G75" s="39"/>
      <c r="H75" s="619"/>
      <c r="I75" s="619"/>
      <c r="J75" s="619"/>
      <c r="K75" s="633"/>
      <c r="L75" s="633"/>
    </row>
    <row r="76" spans="1:12" s="87" customFormat="1" ht="15.75" hidden="1">
      <c r="A76" s="1427"/>
      <c r="B76" s="1338"/>
      <c r="C76" s="1359"/>
      <c r="D76" s="37"/>
      <c r="E76" s="620"/>
      <c r="F76" s="619"/>
      <c r="G76" s="39"/>
      <c r="H76" s="619"/>
      <c r="I76" s="619"/>
      <c r="J76" s="619"/>
      <c r="K76" s="633"/>
      <c r="L76" s="633"/>
    </row>
    <row r="77" spans="1:12" s="87" customFormat="1" ht="15.75" hidden="1">
      <c r="A77" s="1427"/>
      <c r="B77" s="1338"/>
      <c r="C77" s="1360"/>
      <c r="D77" s="37"/>
      <c r="E77" s="620"/>
      <c r="F77" s="619"/>
      <c r="G77" s="39"/>
      <c r="H77" s="619"/>
      <c r="I77" s="619"/>
      <c r="J77" s="619"/>
      <c r="K77" s="633"/>
      <c r="L77" s="633"/>
    </row>
    <row r="78" spans="1:12" s="87" customFormat="1" ht="15.75" hidden="1">
      <c r="A78" s="1164"/>
      <c r="B78" s="1357"/>
      <c r="C78" s="322" t="s">
        <v>487</v>
      </c>
      <c r="D78" s="324"/>
      <c r="E78" s="325"/>
      <c r="F78" s="176"/>
      <c r="G78" s="326"/>
      <c r="H78" s="176">
        <f>SUM(H74:H77)</f>
        <v>0</v>
      </c>
      <c r="I78" s="176">
        <f>SUM(I74:I77)</f>
        <v>0</v>
      </c>
      <c r="J78" s="176">
        <f>SUM(J74:J77)</f>
        <v>0</v>
      </c>
      <c r="K78" s="633"/>
      <c r="L78" s="633"/>
    </row>
    <row r="79" spans="1:12" s="87" customFormat="1" ht="15.75" hidden="1">
      <c r="A79" s="1389" t="s">
        <v>545</v>
      </c>
      <c r="B79" s="1390"/>
      <c r="C79" s="1390"/>
      <c r="D79" s="1390"/>
      <c r="E79" s="1390"/>
      <c r="F79" s="1390"/>
      <c r="G79" s="1391"/>
      <c r="H79" s="67">
        <f>H69+H73+H78</f>
        <v>0</v>
      </c>
      <c r="I79" s="67">
        <f t="shared" ref="I79:J79" si="17">I69+I73+I78</f>
        <v>0</v>
      </c>
      <c r="J79" s="67">
        <f t="shared" si="17"/>
        <v>0</v>
      </c>
      <c r="K79" s="633"/>
      <c r="L79" s="633"/>
    </row>
    <row r="80" spans="1:12" ht="15.75" hidden="1">
      <c r="A80" s="1348" t="s">
        <v>687</v>
      </c>
      <c r="B80" s="1348"/>
      <c r="C80" s="1348"/>
      <c r="D80" s="1348"/>
      <c r="E80" s="1348"/>
      <c r="F80" s="1348"/>
      <c r="G80" s="1348"/>
      <c r="H80" s="1348"/>
      <c r="I80" s="1348"/>
      <c r="J80" s="1348"/>
    </row>
    <row r="81" spans="1:10" ht="15.75" hidden="1">
      <c r="A81" s="1263" t="s">
        <v>97</v>
      </c>
      <c r="B81" s="1263" t="s">
        <v>0</v>
      </c>
      <c r="C81" s="1263" t="s">
        <v>96</v>
      </c>
      <c r="D81" s="1263" t="s">
        <v>70</v>
      </c>
      <c r="E81" s="1353" t="s">
        <v>45</v>
      </c>
      <c r="F81" s="1353" t="s">
        <v>81</v>
      </c>
      <c r="G81" s="1225" t="s">
        <v>94</v>
      </c>
      <c r="H81" s="1226" t="s">
        <v>95</v>
      </c>
      <c r="I81" s="1226"/>
      <c r="J81" s="1226"/>
    </row>
    <row r="82" spans="1:10" ht="15.75" hidden="1">
      <c r="A82" s="1264"/>
      <c r="B82" s="1264"/>
      <c r="C82" s="1264"/>
      <c r="D82" s="1264"/>
      <c r="E82" s="1353"/>
      <c r="F82" s="1353"/>
      <c r="G82" s="1225"/>
      <c r="H82" s="32">
        <f>H14</f>
        <v>2024</v>
      </c>
      <c r="I82" s="32">
        <f>I14</f>
        <v>2025</v>
      </c>
      <c r="J82" s="32">
        <f>J14</f>
        <v>2026</v>
      </c>
    </row>
    <row r="83" spans="1:10" ht="60" hidden="1">
      <c r="A83" s="76">
        <v>1</v>
      </c>
      <c r="B83" s="77">
        <v>290</v>
      </c>
      <c r="C83" s="327" t="s">
        <v>12</v>
      </c>
      <c r="D83" s="37" t="s">
        <v>17</v>
      </c>
      <c r="E83" s="38"/>
      <c r="F83" s="33" t="e">
        <f>H83/E83</f>
        <v>#DIV/0!</v>
      </c>
      <c r="G83" s="39"/>
      <c r="H83" s="65"/>
      <c r="I83" s="33"/>
      <c r="J83" s="33"/>
    </row>
    <row r="84" spans="1:10" s="618" customFormat="1" ht="15.75" hidden="1">
      <c r="A84" s="665"/>
      <c r="B84" s="651"/>
      <c r="C84" s="641"/>
      <c r="D84" s="37"/>
      <c r="E84" s="620"/>
      <c r="F84" s="619" t="e">
        <f>H84/E84</f>
        <v>#DIV/0!</v>
      </c>
      <c r="G84" s="39"/>
      <c r="H84" s="65"/>
      <c r="I84" s="619"/>
      <c r="J84" s="619"/>
    </row>
    <row r="85" spans="1:10" ht="15.75" hidden="1">
      <c r="A85" s="1477" t="s">
        <v>344</v>
      </c>
      <c r="B85" s="1478"/>
      <c r="C85" s="1478"/>
      <c r="D85" s="1478"/>
      <c r="E85" s="1478"/>
      <c r="F85" s="1478"/>
      <c r="G85" s="1479"/>
      <c r="H85" s="42">
        <f>SUM(H83:H84)</f>
        <v>0</v>
      </c>
      <c r="I85" s="42">
        <f t="shared" ref="I85:J85" si="18">SUM(I83:I84)</f>
        <v>0</v>
      </c>
      <c r="J85" s="42">
        <f t="shared" si="18"/>
        <v>0</v>
      </c>
    </row>
    <row r="86" spans="1:10" hidden="1"/>
    <row r="87" spans="1:10" hidden="1">
      <c r="A87" s="1403" t="s">
        <v>688</v>
      </c>
      <c r="B87" s="1403"/>
      <c r="C87" s="1403"/>
      <c r="D87" s="1403"/>
      <c r="E87" s="1403"/>
      <c r="F87" s="1403"/>
      <c r="G87" s="1403"/>
      <c r="H87" s="1403"/>
      <c r="I87" s="1403"/>
      <c r="J87" s="1403"/>
    </row>
    <row r="88" spans="1:10" ht="15.75" hidden="1">
      <c r="A88" s="1263" t="s">
        <v>97</v>
      </c>
      <c r="B88" s="1263" t="s">
        <v>0</v>
      </c>
      <c r="C88" s="1263" t="s">
        <v>96</v>
      </c>
      <c r="D88" s="1263" t="s">
        <v>70</v>
      </c>
      <c r="E88" s="1327"/>
      <c r="F88" s="1353" t="s">
        <v>34</v>
      </c>
      <c r="G88" s="1353" t="s">
        <v>82</v>
      </c>
      <c r="H88" s="1226" t="s">
        <v>95</v>
      </c>
      <c r="I88" s="1226"/>
      <c r="J88" s="1226"/>
    </row>
    <row r="89" spans="1:10" ht="15.75" hidden="1">
      <c r="A89" s="1264"/>
      <c r="B89" s="1264"/>
      <c r="C89" s="1264"/>
      <c r="D89" s="1328"/>
      <c r="E89" s="1329"/>
      <c r="F89" s="1353"/>
      <c r="G89" s="1353"/>
      <c r="H89" s="32">
        <f>H14</f>
        <v>2024</v>
      </c>
      <c r="I89" s="32">
        <f>I14</f>
        <v>2025</v>
      </c>
      <c r="J89" s="32">
        <f>J14</f>
        <v>2026</v>
      </c>
    </row>
    <row r="90" spans="1:10" ht="82.15" hidden="1" customHeight="1">
      <c r="A90" s="76">
        <v>1</v>
      </c>
      <c r="B90" s="77">
        <v>290</v>
      </c>
      <c r="C90" s="327" t="s">
        <v>12</v>
      </c>
      <c r="D90" s="1339" t="s">
        <v>18</v>
      </c>
      <c r="E90" s="1341"/>
      <c r="F90" s="33"/>
      <c r="G90" s="39"/>
      <c r="H90" s="33"/>
      <c r="I90" s="33"/>
      <c r="J90" s="33"/>
    </row>
    <row r="91" spans="1:10" s="618" customFormat="1" ht="15.75" hidden="1">
      <c r="A91" s="665"/>
      <c r="B91" s="651"/>
      <c r="C91" s="641"/>
      <c r="D91" s="1339"/>
      <c r="E91" s="1341"/>
      <c r="F91" s="619"/>
      <c r="G91" s="39"/>
      <c r="H91" s="619"/>
      <c r="I91" s="619"/>
      <c r="J91" s="619"/>
    </row>
    <row r="92" spans="1:10" ht="15.75" hidden="1">
      <c r="A92" s="1205" t="s">
        <v>19</v>
      </c>
      <c r="B92" s="1206"/>
      <c r="C92" s="1206"/>
      <c r="D92" s="1206"/>
      <c r="E92" s="1206"/>
      <c r="F92" s="1206"/>
      <c r="G92" s="1207"/>
      <c r="H92" s="67">
        <f>SUM(H90:H91)</f>
        <v>0</v>
      </c>
      <c r="I92" s="67">
        <f t="shared" ref="I92:J92" si="19">SUM(I90:I91)</f>
        <v>0</v>
      </c>
      <c r="J92" s="67">
        <f t="shared" si="19"/>
        <v>0</v>
      </c>
    </row>
    <row r="93" spans="1:10" hidden="1"/>
    <row r="94" spans="1:10" ht="15.75" hidden="1">
      <c r="A94" s="1348" t="s">
        <v>689</v>
      </c>
      <c r="B94" s="1348"/>
      <c r="C94" s="1348"/>
      <c r="D94" s="1348"/>
      <c r="E94" s="1348"/>
      <c r="F94" s="1348"/>
      <c r="G94" s="1348"/>
      <c r="H94" s="1348"/>
      <c r="I94" s="1348"/>
      <c r="J94" s="1349"/>
    </row>
    <row r="95" spans="1:10" ht="15.75" hidden="1">
      <c r="A95" s="1263" t="s">
        <v>97</v>
      </c>
      <c r="B95" s="1263" t="s">
        <v>0</v>
      </c>
      <c r="C95" s="1263" t="s">
        <v>96</v>
      </c>
      <c r="D95" s="1263" t="s">
        <v>70</v>
      </c>
      <c r="E95" s="1327"/>
      <c r="F95" s="1353" t="s">
        <v>21</v>
      </c>
      <c r="G95" s="1353" t="s">
        <v>22</v>
      </c>
      <c r="H95" s="1226" t="s">
        <v>95</v>
      </c>
      <c r="I95" s="1226"/>
      <c r="J95" s="1226"/>
    </row>
    <row r="96" spans="1:10" ht="15.75" hidden="1">
      <c r="A96" s="1264"/>
      <c r="B96" s="1264"/>
      <c r="C96" s="1264"/>
      <c r="D96" s="1328"/>
      <c r="E96" s="1329"/>
      <c r="F96" s="1353"/>
      <c r="G96" s="1353"/>
      <c r="H96" s="32">
        <f>H14</f>
        <v>2024</v>
      </c>
      <c r="I96" s="32">
        <f>I14</f>
        <v>2025</v>
      </c>
      <c r="J96" s="32">
        <f>J14</f>
        <v>2026</v>
      </c>
    </row>
    <row r="97" spans="1:11" ht="15.75" hidden="1">
      <c r="A97" s="76">
        <v>1</v>
      </c>
      <c r="B97" s="1466">
        <v>290</v>
      </c>
      <c r="C97" s="215" t="s">
        <v>12</v>
      </c>
      <c r="D97" s="1174" t="s">
        <v>23</v>
      </c>
      <c r="E97" s="1176"/>
      <c r="F97" s="43"/>
      <c r="G97" s="44" t="s">
        <v>101</v>
      </c>
      <c r="H97" s="33"/>
      <c r="I97" s="33"/>
      <c r="J97" s="33"/>
    </row>
    <row r="98" spans="1:11" ht="15.75" hidden="1">
      <c r="A98" s="76">
        <v>2</v>
      </c>
      <c r="B98" s="1468"/>
      <c r="C98" s="215" t="s">
        <v>12</v>
      </c>
      <c r="D98" s="1174" t="s">
        <v>24</v>
      </c>
      <c r="E98" s="1176"/>
      <c r="F98" s="619"/>
      <c r="G98" s="44" t="s">
        <v>100</v>
      </c>
      <c r="H98" s="33"/>
      <c r="I98" s="33"/>
      <c r="J98" s="33"/>
    </row>
    <row r="99" spans="1:11" ht="15.75" hidden="1">
      <c r="A99" s="1205" t="s">
        <v>25</v>
      </c>
      <c r="B99" s="1206"/>
      <c r="C99" s="1206"/>
      <c r="D99" s="1206"/>
      <c r="E99" s="1206"/>
      <c r="F99" s="1206"/>
      <c r="G99" s="1207"/>
      <c r="H99" s="67">
        <f>SUM(H97:H98)</f>
        <v>0</v>
      </c>
      <c r="I99" s="67">
        <f t="shared" ref="I99:J99" si="20">SUM(I97:I98)</f>
        <v>0</v>
      </c>
      <c r="J99" s="67">
        <f t="shared" si="20"/>
        <v>0</v>
      </c>
      <c r="K99" s="40">
        <f>E99*F99*12</f>
        <v>0</v>
      </c>
    </row>
    <row r="100" spans="1:11" hidden="1"/>
    <row r="101" spans="1:11" ht="15.75" hidden="1">
      <c r="A101" s="1348" t="s">
        <v>690</v>
      </c>
      <c r="B101" s="1348"/>
      <c r="C101" s="1348"/>
      <c r="D101" s="1348"/>
      <c r="E101" s="1348"/>
      <c r="F101" s="1348"/>
      <c r="G101" s="1348"/>
      <c r="H101" s="1348"/>
      <c r="I101" s="1348"/>
      <c r="J101" s="1349"/>
    </row>
    <row r="102" spans="1:11" ht="15.75" hidden="1">
      <c r="A102" s="1263" t="s">
        <v>97</v>
      </c>
      <c r="B102" s="1263" t="s">
        <v>0</v>
      </c>
      <c r="C102" s="1263" t="s">
        <v>96</v>
      </c>
      <c r="D102" s="1180" t="s">
        <v>70</v>
      </c>
      <c r="E102" s="1180"/>
      <c r="F102" s="1399" t="s">
        <v>27</v>
      </c>
      <c r="G102" s="1397" t="s">
        <v>28</v>
      </c>
      <c r="H102" s="1226" t="s">
        <v>95</v>
      </c>
      <c r="I102" s="1226"/>
      <c r="J102" s="1226"/>
    </row>
    <row r="103" spans="1:11" ht="15.75" hidden="1">
      <c r="A103" s="1264"/>
      <c r="B103" s="1264"/>
      <c r="C103" s="1264"/>
      <c r="D103" s="1180"/>
      <c r="E103" s="1180"/>
      <c r="F103" s="1400"/>
      <c r="G103" s="1398"/>
      <c r="H103" s="32">
        <f>H14</f>
        <v>2024</v>
      </c>
      <c r="I103" s="32">
        <f>I14</f>
        <v>2025</v>
      </c>
      <c r="J103" s="32">
        <f>J14</f>
        <v>2026</v>
      </c>
    </row>
    <row r="104" spans="1:11" ht="15.75" hidden="1">
      <c r="A104" s="76">
        <v>1</v>
      </c>
      <c r="B104" s="1476">
        <v>290</v>
      </c>
      <c r="C104" s="327" t="s">
        <v>12</v>
      </c>
      <c r="D104" s="1354" t="s">
        <v>29</v>
      </c>
      <c r="E104" s="1354"/>
      <c r="F104" s="5"/>
      <c r="G104" s="2"/>
      <c r="H104" s="33"/>
      <c r="I104" s="33"/>
      <c r="J104" s="33"/>
    </row>
    <row r="105" spans="1:11" ht="15.75" hidden="1">
      <c r="A105" s="76">
        <v>2</v>
      </c>
      <c r="B105" s="1476"/>
      <c r="C105" s="327" t="s">
        <v>12</v>
      </c>
      <c r="D105" s="1174" t="s">
        <v>813</v>
      </c>
      <c r="E105" s="1176"/>
      <c r="F105" s="4" t="s">
        <v>30</v>
      </c>
      <c r="G105" s="1" t="s">
        <v>30</v>
      </c>
      <c r="H105" s="33"/>
      <c r="I105" s="33"/>
      <c r="J105" s="33"/>
    </row>
    <row r="106" spans="1:11" ht="15.75" hidden="1">
      <c r="A106" s="76">
        <v>3</v>
      </c>
      <c r="B106" s="1476"/>
      <c r="C106" s="327" t="s">
        <v>12</v>
      </c>
      <c r="D106" s="1174"/>
      <c r="E106" s="1176"/>
      <c r="F106" s="4" t="s">
        <v>30</v>
      </c>
      <c r="G106" s="1" t="s">
        <v>30</v>
      </c>
      <c r="H106" s="33"/>
      <c r="I106" s="33"/>
      <c r="J106" s="33"/>
    </row>
    <row r="107" spans="1:11" ht="15.75" hidden="1">
      <c r="A107" s="1205" t="s">
        <v>31</v>
      </c>
      <c r="B107" s="1206"/>
      <c r="C107" s="1206"/>
      <c r="D107" s="1206"/>
      <c r="E107" s="1206"/>
      <c r="F107" s="1206"/>
      <c r="G107" s="1207"/>
      <c r="H107" s="67">
        <f>SUM(H104:H106)</f>
        <v>0</v>
      </c>
      <c r="I107" s="67">
        <f>SUM(I104:I106)</f>
        <v>0</v>
      </c>
      <c r="J107" s="67">
        <f>SUM(J104:J106)</f>
        <v>0</v>
      </c>
    </row>
    <row r="108" spans="1:11" hidden="1"/>
    <row r="109" spans="1:11" ht="15.75" hidden="1">
      <c r="A109" s="1348" t="s">
        <v>691</v>
      </c>
      <c r="B109" s="1348"/>
      <c r="C109" s="1348"/>
      <c r="D109" s="1348"/>
      <c r="E109" s="1348"/>
      <c r="F109" s="1348"/>
      <c r="G109" s="1348"/>
      <c r="H109" s="1348"/>
      <c r="I109" s="1348"/>
      <c r="J109" s="1349"/>
    </row>
    <row r="110" spans="1:11" ht="15.75" hidden="1">
      <c r="A110" s="1263" t="s">
        <v>97</v>
      </c>
      <c r="B110" s="1263" t="s">
        <v>0</v>
      </c>
      <c r="C110" s="1263" t="s">
        <v>96</v>
      </c>
      <c r="D110" s="1226" t="s">
        <v>70</v>
      </c>
      <c r="E110" s="1226"/>
      <c r="F110" s="1226"/>
      <c r="G110" s="1226"/>
      <c r="H110" s="1226" t="s">
        <v>95</v>
      </c>
      <c r="I110" s="1226"/>
      <c r="J110" s="1226"/>
    </row>
    <row r="111" spans="1:11" ht="15.75" hidden="1">
      <c r="A111" s="1264"/>
      <c r="B111" s="1264"/>
      <c r="C111" s="1264"/>
      <c r="D111" s="1226"/>
      <c r="E111" s="1226"/>
      <c r="F111" s="1226"/>
      <c r="G111" s="1226"/>
      <c r="H111" s="32">
        <f>H14</f>
        <v>2024</v>
      </c>
      <c r="I111" s="32">
        <f>I14</f>
        <v>2025</v>
      </c>
      <c r="J111" s="32">
        <f>J14</f>
        <v>2026</v>
      </c>
    </row>
    <row r="112" spans="1:11" ht="15.75" hidden="1">
      <c r="A112" s="76">
        <v>1</v>
      </c>
      <c r="B112" s="1466">
        <v>290</v>
      </c>
      <c r="C112" s="327" t="s">
        <v>12</v>
      </c>
      <c r="D112" s="1473" t="s">
        <v>89</v>
      </c>
      <c r="E112" s="1474"/>
      <c r="F112" s="1474"/>
      <c r="G112" s="1475"/>
      <c r="H112" s="33"/>
      <c r="I112" s="33"/>
      <c r="J112" s="33"/>
    </row>
    <row r="113" spans="1:10" ht="15.75" hidden="1">
      <c r="A113" s="76">
        <v>2</v>
      </c>
      <c r="B113" s="1468"/>
      <c r="C113" s="327" t="s">
        <v>12</v>
      </c>
      <c r="D113" s="1473"/>
      <c r="E113" s="1474"/>
      <c r="F113" s="1474"/>
      <c r="G113" s="1475"/>
      <c r="H113" s="33"/>
      <c r="I113" s="33"/>
      <c r="J113" s="33"/>
    </row>
    <row r="114" spans="1:10" ht="15.75" hidden="1">
      <c r="A114" s="1205" t="s">
        <v>32</v>
      </c>
      <c r="B114" s="1206"/>
      <c r="C114" s="1206"/>
      <c r="D114" s="1206"/>
      <c r="E114" s="1206"/>
      <c r="F114" s="1206"/>
      <c r="G114" s="1207"/>
      <c r="H114" s="67">
        <f>SUM(H112:H113)</f>
        <v>0</v>
      </c>
      <c r="I114" s="67">
        <f>SUM(I112:I113)</f>
        <v>0</v>
      </c>
      <c r="J114" s="67">
        <f>SUM(J112:J113)</f>
        <v>0</v>
      </c>
    </row>
    <row r="115" spans="1:10" hidden="1"/>
    <row r="116" spans="1:10" ht="15.75" hidden="1">
      <c r="A116" s="1348" t="s">
        <v>692</v>
      </c>
      <c r="B116" s="1348"/>
      <c r="C116" s="1348"/>
      <c r="D116" s="1348"/>
      <c r="E116" s="1348"/>
      <c r="F116" s="1348"/>
      <c r="G116" s="1348"/>
      <c r="H116" s="1348"/>
      <c r="I116" s="1348"/>
      <c r="J116" s="1349"/>
    </row>
    <row r="117" spans="1:10" ht="15.75" hidden="1">
      <c r="A117" s="1263" t="s">
        <v>97</v>
      </c>
      <c r="B117" s="1180" t="s">
        <v>0</v>
      </c>
      <c r="C117" s="1180" t="s">
        <v>96</v>
      </c>
      <c r="D117" s="1226" t="s">
        <v>70</v>
      </c>
      <c r="E117" s="1180" t="s">
        <v>75</v>
      </c>
      <c r="F117" s="1224" t="s">
        <v>34</v>
      </c>
      <c r="G117" s="1225" t="s">
        <v>103</v>
      </c>
      <c r="H117" s="1226" t="s">
        <v>95</v>
      </c>
      <c r="I117" s="1226"/>
      <c r="J117" s="1226"/>
    </row>
    <row r="118" spans="1:10" ht="15.75" hidden="1">
      <c r="A118" s="1264"/>
      <c r="B118" s="1180"/>
      <c r="C118" s="1180"/>
      <c r="D118" s="1226"/>
      <c r="E118" s="1180"/>
      <c r="F118" s="1224"/>
      <c r="G118" s="1225"/>
      <c r="H118" s="32">
        <f>H14</f>
        <v>2024</v>
      </c>
      <c r="I118" s="32">
        <f>I14</f>
        <v>2025</v>
      </c>
      <c r="J118" s="32">
        <f>J14</f>
        <v>2026</v>
      </c>
    </row>
    <row r="119" spans="1:10" ht="25.5" hidden="1">
      <c r="A119" s="1463">
        <v>1</v>
      </c>
      <c r="B119" s="1466">
        <v>225</v>
      </c>
      <c r="C119" s="1469" t="s">
        <v>35</v>
      </c>
      <c r="D119" s="78" t="s">
        <v>833</v>
      </c>
      <c r="E119" s="79"/>
      <c r="F119" s="80"/>
      <c r="G119" s="81"/>
      <c r="H119" s="98" t="s">
        <v>30</v>
      </c>
      <c r="I119" s="98" t="s">
        <v>30</v>
      </c>
      <c r="J119" s="98" t="s">
        <v>30</v>
      </c>
    </row>
    <row r="120" spans="1:10" ht="15.75" hidden="1">
      <c r="A120" s="1464"/>
      <c r="B120" s="1467"/>
      <c r="C120" s="1470"/>
      <c r="D120" s="356"/>
      <c r="E120" s="47" t="s">
        <v>87</v>
      </c>
      <c r="F120" s="38"/>
      <c r="G120" s="565" t="e">
        <f>H120/F120</f>
        <v>#DIV/0!</v>
      </c>
      <c r="H120" s="341"/>
      <c r="I120" s="341"/>
      <c r="J120" s="341"/>
    </row>
    <row r="121" spans="1:10" ht="15.75" hidden="1">
      <c r="A121" s="1464"/>
      <c r="B121" s="1467"/>
      <c r="C121" s="1470"/>
      <c r="D121" s="268"/>
      <c r="E121" s="47" t="s">
        <v>87</v>
      </c>
      <c r="F121" s="38"/>
      <c r="G121" s="565" t="e">
        <f t="shared" ref="G121:G133" si="21">H121/F121</f>
        <v>#DIV/0!</v>
      </c>
      <c r="H121" s="341"/>
      <c r="I121" s="341"/>
      <c r="J121" s="341"/>
    </row>
    <row r="122" spans="1:10" ht="15.75" hidden="1">
      <c r="A122" s="1464"/>
      <c r="B122" s="1467"/>
      <c r="C122" s="1470"/>
      <c r="D122" s="46"/>
      <c r="E122" s="47" t="s">
        <v>87</v>
      </c>
      <c r="F122" s="38"/>
      <c r="G122" s="565" t="e">
        <f t="shared" si="21"/>
        <v>#DIV/0!</v>
      </c>
      <c r="H122" s="341"/>
      <c r="I122" s="341"/>
      <c r="J122" s="341"/>
    </row>
    <row r="123" spans="1:10" ht="15.75" hidden="1">
      <c r="A123" s="1464"/>
      <c r="B123" s="1467"/>
      <c r="C123" s="1470"/>
      <c r="D123" s="46"/>
      <c r="E123" s="47" t="s">
        <v>87</v>
      </c>
      <c r="F123" s="38"/>
      <c r="G123" s="565" t="e">
        <f t="shared" si="21"/>
        <v>#DIV/0!</v>
      </c>
      <c r="H123" s="341"/>
      <c r="I123" s="341"/>
      <c r="J123" s="341"/>
    </row>
    <row r="124" spans="1:10" ht="15.75" hidden="1">
      <c r="A124" s="1464"/>
      <c r="B124" s="1467"/>
      <c r="C124" s="1470"/>
      <c r="D124" s="46"/>
      <c r="E124" s="47" t="s">
        <v>87</v>
      </c>
      <c r="F124" s="38"/>
      <c r="G124" s="565" t="e">
        <f t="shared" si="21"/>
        <v>#DIV/0!</v>
      </c>
      <c r="H124" s="341"/>
      <c r="I124" s="341"/>
      <c r="J124" s="341"/>
    </row>
    <row r="125" spans="1:10" ht="15.75" hidden="1">
      <c r="A125" s="1465"/>
      <c r="B125" s="1468"/>
      <c r="C125" s="1471"/>
      <c r="D125" s="46"/>
      <c r="E125" s="47" t="s">
        <v>87</v>
      </c>
      <c r="F125" s="38"/>
      <c r="G125" s="565" t="e">
        <f t="shared" si="21"/>
        <v>#DIV/0!</v>
      </c>
      <c r="H125" s="341"/>
      <c r="I125" s="341"/>
      <c r="J125" s="341"/>
    </row>
    <row r="126" spans="1:10" ht="15.75" hidden="1">
      <c r="A126" s="1260" t="s">
        <v>346</v>
      </c>
      <c r="B126" s="1261"/>
      <c r="C126" s="1261"/>
      <c r="D126" s="1261"/>
      <c r="E126" s="1261"/>
      <c r="F126" s="1261"/>
      <c r="G126" s="1262"/>
      <c r="H126" s="176">
        <f>SUM(H120:H125)</f>
        <v>0</v>
      </c>
      <c r="I126" s="176">
        <f>SUM(I120:I125)</f>
        <v>0</v>
      </c>
      <c r="J126" s="176">
        <f>SUM(J120:J125)</f>
        <v>0</v>
      </c>
    </row>
    <row r="127" spans="1:10" ht="15.75" hidden="1">
      <c r="A127" s="1463">
        <v>1</v>
      </c>
      <c r="B127" s="1466">
        <v>226</v>
      </c>
      <c r="C127" s="1469" t="s">
        <v>10</v>
      </c>
      <c r="D127" s="268"/>
      <c r="E127" s="47" t="s">
        <v>87</v>
      </c>
      <c r="F127" s="38"/>
      <c r="G127" s="565" t="e">
        <f t="shared" si="21"/>
        <v>#DIV/0!</v>
      </c>
      <c r="H127" s="341"/>
      <c r="I127" s="341"/>
      <c r="J127" s="341"/>
    </row>
    <row r="128" spans="1:10" ht="15.75" hidden="1">
      <c r="A128" s="1464"/>
      <c r="B128" s="1467"/>
      <c r="C128" s="1470"/>
      <c r="D128" s="46"/>
      <c r="E128" s="47" t="s">
        <v>87</v>
      </c>
      <c r="F128" s="38"/>
      <c r="G128" s="565" t="e">
        <f t="shared" si="21"/>
        <v>#DIV/0!</v>
      </c>
      <c r="H128" s="341"/>
      <c r="I128" s="341"/>
      <c r="J128" s="341"/>
    </row>
    <row r="129" spans="1:10" ht="15.75" hidden="1">
      <c r="A129" s="1464"/>
      <c r="B129" s="1467"/>
      <c r="C129" s="1470"/>
      <c r="D129" s="46"/>
      <c r="E129" s="47" t="s">
        <v>87</v>
      </c>
      <c r="F129" s="38"/>
      <c r="G129" s="565" t="e">
        <f>H129/F129</f>
        <v>#DIV/0!</v>
      </c>
      <c r="H129" s="341"/>
      <c r="I129" s="341"/>
      <c r="J129" s="341"/>
    </row>
    <row r="130" spans="1:10" ht="15.75" hidden="1">
      <c r="A130" s="1464"/>
      <c r="B130" s="1467"/>
      <c r="C130" s="1470"/>
      <c r="D130" s="46" t="s">
        <v>435</v>
      </c>
      <c r="E130" s="47" t="s">
        <v>87</v>
      </c>
      <c r="F130" s="38"/>
      <c r="G130" s="565" t="e">
        <f t="shared" si="21"/>
        <v>#DIV/0!</v>
      </c>
      <c r="H130" s="341"/>
      <c r="I130" s="341"/>
      <c r="J130" s="341"/>
    </row>
    <row r="131" spans="1:10" ht="15.75" hidden="1">
      <c r="A131" s="1464"/>
      <c r="B131" s="1467"/>
      <c r="C131" s="1470"/>
      <c r="D131" s="46"/>
      <c r="E131" s="47" t="s">
        <v>87</v>
      </c>
      <c r="F131" s="38"/>
      <c r="G131" s="565" t="e">
        <f t="shared" si="21"/>
        <v>#DIV/0!</v>
      </c>
      <c r="H131" s="341"/>
      <c r="I131" s="341"/>
      <c r="J131" s="341"/>
    </row>
    <row r="132" spans="1:10" ht="15.75" hidden="1">
      <c r="A132" s="1464"/>
      <c r="B132" s="1467"/>
      <c r="C132" s="1470"/>
      <c r="D132" s="46"/>
      <c r="E132" s="47" t="s">
        <v>87</v>
      </c>
      <c r="F132" s="38"/>
      <c r="G132" s="565" t="e">
        <f t="shared" si="21"/>
        <v>#DIV/0!</v>
      </c>
      <c r="H132" s="341"/>
      <c r="I132" s="341"/>
      <c r="J132" s="341"/>
    </row>
    <row r="133" spans="1:10" ht="15.75" hidden="1">
      <c r="A133" s="1465"/>
      <c r="B133" s="1468"/>
      <c r="C133" s="1471"/>
      <c r="D133" s="46"/>
      <c r="E133" s="47" t="s">
        <v>87</v>
      </c>
      <c r="F133" s="38"/>
      <c r="G133" s="565" t="e">
        <f t="shared" si="21"/>
        <v>#DIV/0!</v>
      </c>
      <c r="H133" s="341"/>
      <c r="I133" s="341"/>
      <c r="J133" s="341"/>
    </row>
    <row r="134" spans="1:10" ht="15.75" hidden="1">
      <c r="A134" s="1260" t="s">
        <v>347</v>
      </c>
      <c r="B134" s="1261"/>
      <c r="C134" s="1261"/>
      <c r="D134" s="1261"/>
      <c r="E134" s="1261"/>
      <c r="F134" s="1261"/>
      <c r="G134" s="1262"/>
      <c r="H134" s="176">
        <f>SUM(H127:H133)</f>
        <v>0</v>
      </c>
      <c r="I134" s="176">
        <f>SUM(I127:I133)</f>
        <v>0</v>
      </c>
      <c r="J134" s="176">
        <f>SUM(J127:J133)</f>
        <v>0</v>
      </c>
    </row>
    <row r="135" spans="1:10" ht="15.75" hidden="1">
      <c r="A135" s="1205" t="s">
        <v>37</v>
      </c>
      <c r="B135" s="1206"/>
      <c r="C135" s="1206"/>
      <c r="D135" s="1206"/>
      <c r="E135" s="1206"/>
      <c r="F135" s="1206"/>
      <c r="G135" s="1207"/>
      <c r="H135" s="67">
        <f>H134+H126</f>
        <v>0</v>
      </c>
      <c r="I135" s="67">
        <f>I134+I126</f>
        <v>0</v>
      </c>
      <c r="J135" s="67">
        <f>J134+J126</f>
        <v>0</v>
      </c>
    </row>
    <row r="136" spans="1:10" hidden="1">
      <c r="A136" s="34"/>
      <c r="B136" s="34"/>
      <c r="C136" s="34"/>
      <c r="D136" s="34"/>
      <c r="E136" s="34"/>
      <c r="F136" s="34"/>
      <c r="G136" s="34"/>
    </row>
    <row r="137" spans="1:10" hidden="1">
      <c r="A137" s="1472" t="s">
        <v>472</v>
      </c>
      <c r="B137" s="1472"/>
      <c r="C137" s="1472"/>
      <c r="D137" s="1472"/>
      <c r="E137" s="1472"/>
      <c r="F137" s="1472"/>
      <c r="G137" s="1472"/>
      <c r="H137" s="1472"/>
      <c r="I137" s="1472"/>
      <c r="J137" s="1472"/>
    </row>
    <row r="138" spans="1:10" ht="15.75" hidden="1">
      <c r="A138" s="1263" t="s">
        <v>97</v>
      </c>
      <c r="B138" s="1180" t="s">
        <v>0</v>
      </c>
      <c r="C138" s="1180" t="s">
        <v>96</v>
      </c>
      <c r="D138" s="1226" t="s">
        <v>70</v>
      </c>
      <c r="E138" s="1180" t="s">
        <v>75</v>
      </c>
      <c r="F138" s="1224" t="s">
        <v>34</v>
      </c>
      <c r="G138" s="1225" t="s">
        <v>103</v>
      </c>
      <c r="H138" s="1226" t="s">
        <v>95</v>
      </c>
      <c r="I138" s="1226"/>
      <c r="J138" s="1226"/>
    </row>
    <row r="139" spans="1:10" ht="15.75" hidden="1">
      <c r="A139" s="1264"/>
      <c r="B139" s="1180"/>
      <c r="C139" s="1180"/>
      <c r="D139" s="1226"/>
      <c r="E139" s="1180"/>
      <c r="F139" s="1224"/>
      <c r="G139" s="1225"/>
      <c r="H139" s="32">
        <f>H14</f>
        <v>2024</v>
      </c>
      <c r="I139" s="32">
        <f>I14</f>
        <v>2025</v>
      </c>
      <c r="J139" s="32">
        <f>J14</f>
        <v>2026</v>
      </c>
    </row>
    <row r="140" spans="1:10" ht="45" hidden="1">
      <c r="A140" s="210">
        <v>1</v>
      </c>
      <c r="B140" s="211">
        <v>225</v>
      </c>
      <c r="C140" s="53" t="s">
        <v>35</v>
      </c>
      <c r="D140" s="48"/>
      <c r="E140" s="47" t="s">
        <v>87</v>
      </c>
      <c r="F140" s="38"/>
      <c r="G140" s="565" t="e">
        <f>H140/F140</f>
        <v>#DIV/0!</v>
      </c>
      <c r="H140" s="341"/>
      <c r="I140" s="341"/>
      <c r="J140" s="341"/>
    </row>
    <row r="141" spans="1:10" ht="15.75" hidden="1">
      <c r="A141" s="210"/>
      <c r="B141" s="211">
        <v>226</v>
      </c>
      <c r="C141" s="53" t="s">
        <v>10</v>
      </c>
      <c r="D141" s="48"/>
      <c r="E141" s="47" t="s">
        <v>87</v>
      </c>
      <c r="F141" s="38"/>
      <c r="G141" s="565" t="e">
        <f>H141/F141</f>
        <v>#DIV/0!</v>
      </c>
      <c r="H141" s="341"/>
      <c r="I141" s="341"/>
      <c r="J141" s="341"/>
    </row>
    <row r="142" spans="1:10" ht="15.75" hidden="1">
      <c r="A142" s="337"/>
      <c r="B142" s="338"/>
      <c r="C142" s="53"/>
      <c r="D142" s="48"/>
      <c r="E142" s="47" t="s">
        <v>87</v>
      </c>
      <c r="F142" s="38"/>
      <c r="G142" s="565" t="e">
        <f>H142/F142</f>
        <v>#DIV/0!</v>
      </c>
      <c r="H142" s="341"/>
      <c r="I142" s="341"/>
      <c r="J142" s="341"/>
    </row>
    <row r="143" spans="1:10" ht="30" hidden="1">
      <c r="A143" s="210"/>
      <c r="B143" s="211">
        <v>310</v>
      </c>
      <c r="C143" s="53" t="s">
        <v>386</v>
      </c>
      <c r="D143" s="48"/>
      <c r="E143" s="47" t="s">
        <v>87</v>
      </c>
      <c r="F143" s="38"/>
      <c r="G143" s="565" t="e">
        <f>H143/F143</f>
        <v>#DIV/0!</v>
      </c>
      <c r="H143" s="341"/>
      <c r="I143" s="341"/>
      <c r="J143" s="341"/>
    </row>
    <row r="144" spans="1:10" ht="15.75" hidden="1">
      <c r="A144" s="1205" t="s">
        <v>366</v>
      </c>
      <c r="B144" s="1206"/>
      <c r="C144" s="1206"/>
      <c r="D144" s="1206"/>
      <c r="E144" s="1206"/>
      <c r="F144" s="1206"/>
      <c r="G144" s="1207"/>
      <c r="H144" s="67">
        <f>SUM(H140:H143)</f>
        <v>0</v>
      </c>
      <c r="I144" s="67">
        <f>SUM(I140:I143)</f>
        <v>0</v>
      </c>
      <c r="J144" s="67">
        <f>SUM(J140:J143)</f>
        <v>0</v>
      </c>
    </row>
    <row r="145" spans="1:10" hidden="1"/>
    <row r="146" spans="1:10" ht="15.75" hidden="1">
      <c r="A146" s="1333" t="s">
        <v>473</v>
      </c>
      <c r="B146" s="1333"/>
      <c r="C146" s="1333"/>
      <c r="D146" s="1333"/>
      <c r="E146" s="1333"/>
      <c r="F146" s="1333"/>
      <c r="G146" s="1333"/>
      <c r="H146" s="1333"/>
      <c r="I146" s="1333"/>
      <c r="J146" s="1334"/>
    </row>
    <row r="147" spans="1:10" ht="15.75" hidden="1">
      <c r="B147" s="1332" t="s">
        <v>38</v>
      </c>
      <c r="C147" s="1332"/>
      <c r="D147" s="1332"/>
      <c r="E147" s="1332"/>
      <c r="F147" s="1332"/>
      <c r="G147" s="1332"/>
      <c r="H147" s="1332"/>
      <c r="I147" s="1332"/>
      <c r="J147" s="1332"/>
    </row>
    <row r="148" spans="1:10" ht="15.75" hidden="1">
      <c r="A148" s="1180" t="s">
        <v>97</v>
      </c>
      <c r="B148" s="1226" t="s">
        <v>105</v>
      </c>
      <c r="C148" s="1226"/>
      <c r="D148" s="1226"/>
      <c r="E148" s="1224" t="s">
        <v>83</v>
      </c>
      <c r="F148" s="1224" t="s">
        <v>84</v>
      </c>
      <c r="G148" s="1225" t="s">
        <v>106</v>
      </c>
      <c r="H148" s="1226" t="s">
        <v>95</v>
      </c>
      <c r="I148" s="1226"/>
      <c r="J148" s="1226"/>
    </row>
    <row r="149" spans="1:10" ht="15.75" hidden="1">
      <c r="A149" s="1180"/>
      <c r="B149" s="1226"/>
      <c r="C149" s="1226"/>
      <c r="D149" s="1226"/>
      <c r="E149" s="1224"/>
      <c r="F149" s="1224"/>
      <c r="G149" s="1225"/>
      <c r="H149" s="32">
        <f>H14</f>
        <v>2024</v>
      </c>
      <c r="I149" s="32">
        <f>I14</f>
        <v>2025</v>
      </c>
      <c r="J149" s="32">
        <f>J14</f>
        <v>2026</v>
      </c>
    </row>
    <row r="150" spans="1:10" hidden="1">
      <c r="A150" s="50">
        <v>1</v>
      </c>
      <c r="B150" s="1217">
        <v>2</v>
      </c>
      <c r="C150" s="1217"/>
      <c r="D150" s="1217"/>
      <c r="E150" s="51">
        <v>3</v>
      </c>
      <c r="F150" s="51">
        <v>4</v>
      </c>
      <c r="G150" s="51">
        <v>5</v>
      </c>
      <c r="H150" s="75">
        <v>6</v>
      </c>
      <c r="I150" s="75">
        <v>7</v>
      </c>
      <c r="J150" s="75">
        <v>8</v>
      </c>
    </row>
    <row r="151" spans="1:10" ht="15.75" hidden="1">
      <c r="A151" s="76">
        <v>1</v>
      </c>
      <c r="B151" s="1339"/>
      <c r="C151" s="1340"/>
      <c r="D151" s="1341"/>
      <c r="E151" s="38"/>
      <c r="F151" s="38"/>
      <c r="G151" s="341" t="e">
        <f>H151/F151/E151</f>
        <v>#DIV/0!</v>
      </c>
      <c r="H151" s="341"/>
      <c r="I151" s="341"/>
      <c r="J151" s="341"/>
    </row>
    <row r="152" spans="1:10" ht="15.75" hidden="1">
      <c r="A152" s="76">
        <v>2</v>
      </c>
      <c r="B152" s="1171"/>
      <c r="C152" s="1172"/>
      <c r="D152" s="1173"/>
      <c r="E152" s="38"/>
      <c r="F152" s="38"/>
      <c r="G152" s="341" t="e">
        <f>H152/F152/E152</f>
        <v>#DIV/0!</v>
      </c>
      <c r="H152" s="341"/>
      <c r="I152" s="341"/>
      <c r="J152" s="341"/>
    </row>
    <row r="153" spans="1:10" ht="15.75" hidden="1">
      <c r="A153" s="76">
        <v>3</v>
      </c>
      <c r="B153" s="1171"/>
      <c r="C153" s="1172"/>
      <c r="D153" s="1173"/>
      <c r="E153" s="38"/>
      <c r="F153" s="38"/>
      <c r="G153" s="341" t="e">
        <f t="shared" ref="G153:G160" si="22">H153/F153/E153</f>
        <v>#DIV/0!</v>
      </c>
      <c r="H153" s="341"/>
      <c r="I153" s="341"/>
      <c r="J153" s="341"/>
    </row>
    <row r="154" spans="1:10" ht="15.75" hidden="1">
      <c r="A154" s="76">
        <v>4</v>
      </c>
      <c r="B154" s="1171"/>
      <c r="C154" s="1172"/>
      <c r="D154" s="1173"/>
      <c r="E154" s="38"/>
      <c r="F154" s="38"/>
      <c r="G154" s="341" t="e">
        <f t="shared" si="22"/>
        <v>#DIV/0!</v>
      </c>
      <c r="H154" s="341"/>
      <c r="I154" s="341"/>
      <c r="J154" s="341"/>
    </row>
    <row r="155" spans="1:10" ht="15.75" hidden="1">
      <c r="A155" s="76">
        <v>5</v>
      </c>
      <c r="B155" s="1171"/>
      <c r="C155" s="1172"/>
      <c r="D155" s="1173"/>
      <c r="E155" s="38"/>
      <c r="F155" s="38"/>
      <c r="G155" s="341" t="e">
        <f t="shared" si="22"/>
        <v>#DIV/0!</v>
      </c>
      <c r="H155" s="341"/>
      <c r="I155" s="341"/>
      <c r="J155" s="341"/>
    </row>
    <row r="156" spans="1:10" ht="15.75" hidden="1">
      <c r="A156" s="76">
        <v>6</v>
      </c>
      <c r="B156" s="1171"/>
      <c r="C156" s="1172"/>
      <c r="D156" s="1173"/>
      <c r="E156" s="38"/>
      <c r="F156" s="38"/>
      <c r="G156" s="341" t="e">
        <f t="shared" si="22"/>
        <v>#DIV/0!</v>
      </c>
      <c r="H156" s="341"/>
      <c r="I156" s="341"/>
      <c r="J156" s="341"/>
    </row>
    <row r="157" spans="1:10" ht="15.75" hidden="1">
      <c r="A157" s="76">
        <v>7</v>
      </c>
      <c r="B157" s="1171"/>
      <c r="C157" s="1172"/>
      <c r="D157" s="1173"/>
      <c r="E157" s="38"/>
      <c r="F157" s="38"/>
      <c r="G157" s="341" t="e">
        <f t="shared" si="22"/>
        <v>#DIV/0!</v>
      </c>
      <c r="H157" s="341"/>
      <c r="I157" s="341"/>
      <c r="J157" s="341"/>
    </row>
    <row r="158" spans="1:10" ht="15.75" hidden="1">
      <c r="A158" s="76">
        <v>8</v>
      </c>
      <c r="B158" s="1171"/>
      <c r="C158" s="1172"/>
      <c r="D158" s="1173"/>
      <c r="E158" s="38"/>
      <c r="F158" s="38"/>
      <c r="G158" s="341" t="e">
        <f t="shared" si="22"/>
        <v>#DIV/0!</v>
      </c>
      <c r="H158" s="341"/>
      <c r="I158" s="341"/>
      <c r="J158" s="341"/>
    </row>
    <row r="159" spans="1:10" ht="15.75" hidden="1">
      <c r="A159" s="76">
        <v>9</v>
      </c>
      <c r="B159" s="1171"/>
      <c r="C159" s="1172"/>
      <c r="D159" s="1173"/>
      <c r="E159" s="38"/>
      <c r="F159" s="38"/>
      <c r="G159" s="341" t="e">
        <f t="shared" si="22"/>
        <v>#DIV/0!</v>
      </c>
      <c r="H159" s="341"/>
      <c r="I159" s="341"/>
      <c r="J159" s="341"/>
    </row>
    <row r="160" spans="1:10" ht="15.75" hidden="1">
      <c r="A160" s="76">
        <v>10</v>
      </c>
      <c r="B160" s="1171"/>
      <c r="C160" s="1172"/>
      <c r="D160" s="1173"/>
      <c r="E160" s="38"/>
      <c r="F160" s="38"/>
      <c r="G160" s="341" t="e">
        <f t="shared" si="22"/>
        <v>#DIV/0!</v>
      </c>
      <c r="H160" s="341"/>
      <c r="I160" s="341"/>
      <c r="J160" s="341"/>
    </row>
    <row r="161" spans="1:10" ht="15.75" hidden="1">
      <c r="A161" s="1205" t="s">
        <v>43</v>
      </c>
      <c r="B161" s="1206"/>
      <c r="C161" s="1206"/>
      <c r="D161" s="1206"/>
      <c r="E161" s="1206"/>
      <c r="F161" s="1206"/>
      <c r="G161" s="1207"/>
      <c r="H161" s="67">
        <f>SUM(H151:H160)</f>
        <v>0</v>
      </c>
      <c r="I161" s="67">
        <f>SUM(I151:I160)</f>
        <v>0</v>
      </c>
      <c r="J161" s="67">
        <f>SUM(J151:J160)</f>
        <v>0</v>
      </c>
    </row>
    <row r="162" spans="1:10" hidden="1"/>
    <row r="163" spans="1:10" ht="15.75" hidden="1">
      <c r="B163" s="1332" t="s">
        <v>44</v>
      </c>
      <c r="C163" s="1332"/>
      <c r="D163" s="1332"/>
      <c r="E163" s="1332"/>
      <c r="F163" s="1332"/>
      <c r="G163" s="1332"/>
      <c r="H163" s="1332"/>
      <c r="I163" s="1332"/>
      <c r="J163" s="1332"/>
    </row>
    <row r="164" spans="1:10" ht="15.75" hidden="1">
      <c r="A164" s="1180" t="s">
        <v>97</v>
      </c>
      <c r="B164" s="1226" t="s">
        <v>70</v>
      </c>
      <c r="C164" s="1226"/>
      <c r="D164" s="1226"/>
      <c r="E164" s="1224" t="s">
        <v>45</v>
      </c>
      <c r="F164" s="1224" t="s">
        <v>107</v>
      </c>
      <c r="G164" s="1355" t="s">
        <v>108</v>
      </c>
      <c r="H164" s="1226" t="s">
        <v>95</v>
      </c>
      <c r="I164" s="1226"/>
      <c r="J164" s="1226"/>
    </row>
    <row r="165" spans="1:10" ht="15.75" hidden="1">
      <c r="A165" s="1180"/>
      <c r="B165" s="1226"/>
      <c r="C165" s="1226"/>
      <c r="D165" s="1226"/>
      <c r="E165" s="1224"/>
      <c r="F165" s="1224"/>
      <c r="G165" s="1355"/>
      <c r="H165" s="32">
        <f>H14</f>
        <v>2024</v>
      </c>
      <c r="I165" s="32">
        <f>I14</f>
        <v>2025</v>
      </c>
      <c r="J165" s="32">
        <f>J14</f>
        <v>2026</v>
      </c>
    </row>
    <row r="166" spans="1:10" hidden="1">
      <c r="A166" s="50">
        <v>1</v>
      </c>
      <c r="B166" s="1217">
        <v>2</v>
      </c>
      <c r="C166" s="1217"/>
      <c r="D166" s="1217"/>
      <c r="E166" s="51">
        <v>3</v>
      </c>
      <c r="F166" s="51">
        <v>4</v>
      </c>
      <c r="G166" s="51">
        <v>5</v>
      </c>
      <c r="H166" s="75">
        <v>6</v>
      </c>
      <c r="I166" s="75">
        <v>7</v>
      </c>
      <c r="J166" s="75">
        <v>8</v>
      </c>
    </row>
    <row r="167" spans="1:10" ht="15.75" hidden="1">
      <c r="A167" s="76">
        <v>1</v>
      </c>
      <c r="B167" s="1171" t="s">
        <v>46</v>
      </c>
      <c r="C167" s="1172"/>
      <c r="D167" s="1173"/>
      <c r="E167" s="38" t="s">
        <v>109</v>
      </c>
      <c r="F167" s="341"/>
      <c r="G167" s="341"/>
      <c r="H167" s="341"/>
      <c r="I167" s="341"/>
      <c r="J167" s="341"/>
    </row>
    <row r="168" spans="1:10" ht="15.75" hidden="1">
      <c r="A168" s="76">
        <v>2</v>
      </c>
      <c r="B168" s="1171" t="s">
        <v>47</v>
      </c>
      <c r="C168" s="1172"/>
      <c r="D168" s="1173"/>
      <c r="E168" s="38"/>
      <c r="F168" s="341" t="e">
        <f>H168/E168/G168</f>
        <v>#DIV/0!</v>
      </c>
      <c r="G168" s="341"/>
      <c r="H168" s="341"/>
      <c r="I168" s="341"/>
      <c r="J168" s="341"/>
    </row>
    <row r="169" spans="1:10" ht="15.75" hidden="1">
      <c r="A169" s="76">
        <v>3</v>
      </c>
      <c r="B169" s="1339" t="s">
        <v>9</v>
      </c>
      <c r="C169" s="1340"/>
      <c r="D169" s="1341"/>
      <c r="E169" s="38"/>
      <c r="F169" s="341" t="e">
        <f>H169/E169/G169</f>
        <v>#DIV/0!</v>
      </c>
      <c r="G169" s="341"/>
      <c r="H169" s="341"/>
      <c r="I169" s="341"/>
      <c r="J169" s="341"/>
    </row>
    <row r="170" spans="1:10" ht="15.75" hidden="1">
      <c r="A170" s="1205" t="s">
        <v>48</v>
      </c>
      <c r="B170" s="1206"/>
      <c r="C170" s="1206"/>
      <c r="D170" s="1206"/>
      <c r="E170" s="1206"/>
      <c r="F170" s="1206"/>
      <c r="G170" s="1207"/>
      <c r="H170" s="67">
        <f>SUM(H167:H169)</f>
        <v>0</v>
      </c>
      <c r="I170" s="67">
        <f>SUM(I167:I169)</f>
        <v>0</v>
      </c>
      <c r="J170" s="67">
        <f>SUM(J167:J169)</f>
        <v>0</v>
      </c>
    </row>
    <row r="171" spans="1:10" hidden="1"/>
    <row r="172" spans="1:10" ht="15.75" hidden="1">
      <c r="B172" s="1332" t="s">
        <v>110</v>
      </c>
      <c r="C172" s="1332"/>
      <c r="D172" s="1332"/>
      <c r="E172" s="1332"/>
      <c r="F172" s="1332"/>
      <c r="G172" s="1332"/>
      <c r="H172" s="1332"/>
      <c r="I172" s="1332"/>
      <c r="J172" s="1332"/>
    </row>
    <row r="173" spans="1:10" ht="15.75" hidden="1">
      <c r="A173" s="1180" t="s">
        <v>97</v>
      </c>
      <c r="B173" s="1226" t="s">
        <v>70</v>
      </c>
      <c r="C173" s="1226"/>
      <c r="D173" s="1226"/>
      <c r="E173" s="1180" t="s">
        <v>75</v>
      </c>
      <c r="F173" s="1225" t="s">
        <v>71</v>
      </c>
      <c r="G173" s="1225" t="s">
        <v>78</v>
      </c>
      <c r="H173" s="1226" t="s">
        <v>95</v>
      </c>
      <c r="I173" s="1226"/>
      <c r="J173" s="1226"/>
    </row>
    <row r="174" spans="1:10" ht="15.75" hidden="1">
      <c r="A174" s="1180"/>
      <c r="B174" s="1226"/>
      <c r="C174" s="1226"/>
      <c r="D174" s="1226"/>
      <c r="E174" s="1180"/>
      <c r="F174" s="1225"/>
      <c r="G174" s="1225"/>
      <c r="H174" s="32">
        <f>H14</f>
        <v>2024</v>
      </c>
      <c r="I174" s="32">
        <f>I14</f>
        <v>2025</v>
      </c>
      <c r="J174" s="32">
        <f>J14</f>
        <v>2026</v>
      </c>
    </row>
    <row r="175" spans="1:10" hidden="1">
      <c r="A175" s="50">
        <v>1</v>
      </c>
      <c r="B175" s="1217">
        <v>2</v>
      </c>
      <c r="C175" s="1217"/>
      <c r="D175" s="1217"/>
      <c r="E175" s="51">
        <v>3</v>
      </c>
      <c r="F175" s="51">
        <v>4</v>
      </c>
      <c r="G175" s="51">
        <v>5</v>
      </c>
      <c r="H175" s="75">
        <v>6</v>
      </c>
      <c r="I175" s="75">
        <v>7</v>
      </c>
      <c r="J175" s="75">
        <v>8</v>
      </c>
    </row>
    <row r="176" spans="1:10" ht="15.75" hidden="1">
      <c r="A176" s="76">
        <v>1</v>
      </c>
      <c r="B176" s="1199" t="s">
        <v>111</v>
      </c>
      <c r="C176" s="1200"/>
      <c r="D176" s="1201"/>
      <c r="E176" s="267" t="s">
        <v>51</v>
      </c>
      <c r="F176" s="341" t="e">
        <f>H176/G176</f>
        <v>#DIV/0!</v>
      </c>
      <c r="G176" s="341"/>
      <c r="H176" s="341"/>
      <c r="I176" s="341"/>
      <c r="J176" s="341"/>
    </row>
    <row r="177" spans="1:10" ht="15.75" hidden="1">
      <c r="A177" s="76">
        <v>2</v>
      </c>
      <c r="B177" s="1199" t="s">
        <v>52</v>
      </c>
      <c r="C177" s="1200"/>
      <c r="D177" s="1201"/>
      <c r="E177" s="267" t="s">
        <v>51</v>
      </c>
      <c r="F177" s="341" t="e">
        <f>H177/G177</f>
        <v>#DIV/0!</v>
      </c>
      <c r="G177" s="341"/>
      <c r="H177" s="341"/>
      <c r="I177" s="341"/>
      <c r="J177" s="341"/>
    </row>
    <row r="178" spans="1:10" ht="30" hidden="1" customHeight="1">
      <c r="A178" s="76">
        <v>3</v>
      </c>
      <c r="B178" s="1174" t="s">
        <v>682</v>
      </c>
      <c r="C178" s="1175"/>
      <c r="D178" s="1176"/>
      <c r="E178" s="267" t="s">
        <v>51</v>
      </c>
      <c r="F178" s="341" t="e">
        <f>H178/G178</f>
        <v>#DIV/0!</v>
      </c>
      <c r="G178" s="341"/>
      <c r="H178" s="341"/>
      <c r="I178" s="341"/>
      <c r="J178" s="341"/>
    </row>
    <row r="179" spans="1:10" ht="15.6" hidden="1" customHeight="1">
      <c r="A179" s="76">
        <v>4</v>
      </c>
      <c r="B179" s="1174" t="s">
        <v>681</v>
      </c>
      <c r="C179" s="1175"/>
      <c r="D179" s="1176"/>
      <c r="E179" s="53" t="s">
        <v>51</v>
      </c>
      <c r="F179" s="341" t="e">
        <f>H179/G179</f>
        <v>#DIV/0!</v>
      </c>
      <c r="G179" s="341"/>
      <c r="H179" s="341"/>
      <c r="I179" s="341"/>
      <c r="J179" s="341"/>
    </row>
    <row r="180" spans="1:10" ht="15.75" hidden="1">
      <c r="A180" s="1205" t="s">
        <v>55</v>
      </c>
      <c r="B180" s="1206"/>
      <c r="C180" s="1206"/>
      <c r="D180" s="1206"/>
      <c r="E180" s="1206"/>
      <c r="F180" s="1206"/>
      <c r="G180" s="1207"/>
      <c r="H180" s="67">
        <f>SUM(H176:H179)</f>
        <v>0</v>
      </c>
      <c r="I180" s="67">
        <f>SUM(I176:I179)</f>
        <v>0</v>
      </c>
      <c r="J180" s="67">
        <f>SUM(J176:J179)</f>
        <v>0</v>
      </c>
    </row>
    <row r="181" spans="1:10" hidden="1"/>
    <row r="182" spans="1:10" ht="15.75" hidden="1">
      <c r="B182" s="1332" t="s">
        <v>112</v>
      </c>
      <c r="C182" s="1332"/>
      <c r="D182" s="1332"/>
      <c r="E182" s="1332"/>
      <c r="F182" s="1332"/>
      <c r="G182" s="1332"/>
      <c r="H182" s="1332"/>
      <c r="I182" s="1332"/>
      <c r="J182" s="1332"/>
    </row>
    <row r="183" spans="1:10" ht="15.75" hidden="1">
      <c r="A183" s="1180" t="s">
        <v>97</v>
      </c>
      <c r="B183" s="1226" t="s">
        <v>70</v>
      </c>
      <c r="C183" s="1226"/>
      <c r="D183" s="1226"/>
      <c r="E183" s="1224" t="s">
        <v>114</v>
      </c>
      <c r="F183" s="1425" t="s">
        <v>79</v>
      </c>
      <c r="G183" s="1425" t="s">
        <v>115</v>
      </c>
      <c r="H183" s="1226" t="s">
        <v>95</v>
      </c>
      <c r="I183" s="1226"/>
      <c r="J183" s="1226"/>
    </row>
    <row r="184" spans="1:10" ht="15.75" hidden="1">
      <c r="A184" s="1180"/>
      <c r="B184" s="1226"/>
      <c r="C184" s="1226"/>
      <c r="D184" s="1226"/>
      <c r="E184" s="1224"/>
      <c r="F184" s="1425"/>
      <c r="G184" s="1425"/>
      <c r="H184" s="32">
        <f>H14</f>
        <v>2024</v>
      </c>
      <c r="I184" s="32">
        <f>I14</f>
        <v>2025</v>
      </c>
      <c r="J184" s="32">
        <f>J14</f>
        <v>2026</v>
      </c>
    </row>
    <row r="185" spans="1:10" hidden="1">
      <c r="A185" s="50">
        <v>1</v>
      </c>
      <c r="B185" s="1217">
        <v>2</v>
      </c>
      <c r="C185" s="1217"/>
      <c r="D185" s="1217"/>
      <c r="E185" s="51">
        <v>3</v>
      </c>
      <c r="F185" s="51">
        <v>4</v>
      </c>
      <c r="G185" s="51">
        <v>5</v>
      </c>
      <c r="H185" s="75">
        <v>6</v>
      </c>
      <c r="I185" s="75">
        <v>7</v>
      </c>
      <c r="J185" s="75">
        <v>8</v>
      </c>
    </row>
    <row r="186" spans="1:10" ht="15.75" hidden="1">
      <c r="A186" s="76">
        <v>1</v>
      </c>
      <c r="B186" s="1171" t="s">
        <v>56</v>
      </c>
      <c r="C186" s="1172"/>
      <c r="D186" s="1173"/>
      <c r="E186" s="55"/>
      <c r="F186" s="341" t="e">
        <f>H186/G186</f>
        <v>#DIV/0!</v>
      </c>
      <c r="G186" s="341"/>
      <c r="H186" s="341"/>
      <c r="I186" s="341"/>
      <c r="J186" s="341"/>
    </row>
    <row r="187" spans="1:10" ht="15.75" hidden="1">
      <c r="A187" s="76">
        <v>2</v>
      </c>
      <c r="B187" s="1171" t="s">
        <v>113</v>
      </c>
      <c r="C187" s="1172"/>
      <c r="D187" s="1173"/>
      <c r="E187" s="55"/>
      <c r="F187" s="341" t="e">
        <f>H187/G187</f>
        <v>#DIV/0!</v>
      </c>
      <c r="G187" s="341"/>
      <c r="H187" s="341"/>
      <c r="I187" s="341"/>
      <c r="J187" s="341"/>
    </row>
    <row r="188" spans="1:10" ht="15.75" hidden="1">
      <c r="A188" s="1205" t="s">
        <v>57</v>
      </c>
      <c r="B188" s="1206"/>
      <c r="C188" s="1206"/>
      <c r="D188" s="1206"/>
      <c r="E188" s="1206"/>
      <c r="F188" s="1206"/>
      <c r="G188" s="1207"/>
      <c r="H188" s="67">
        <f>SUM(H186:H187)</f>
        <v>0</v>
      </c>
      <c r="I188" s="67">
        <f>SUM(I186:I187)</f>
        <v>0</v>
      </c>
      <c r="J188" s="67">
        <f>SUM(J186:J187)</f>
        <v>0</v>
      </c>
    </row>
    <row r="190" spans="1:10" ht="15.75">
      <c r="B190" s="1332" t="s">
        <v>125</v>
      </c>
      <c r="C190" s="1332"/>
      <c r="D190" s="1332"/>
      <c r="E190" s="1332"/>
      <c r="F190" s="1332"/>
      <c r="G190" s="1332"/>
      <c r="H190" s="1332"/>
      <c r="I190" s="1332"/>
      <c r="J190" s="1332"/>
    </row>
    <row r="191" spans="1:10" ht="15.75">
      <c r="A191" s="1263" t="s">
        <v>97</v>
      </c>
      <c r="B191" s="1218" t="s">
        <v>70</v>
      </c>
      <c r="C191" s="1219"/>
      <c r="D191" s="1220"/>
      <c r="E191" s="1180" t="s">
        <v>75</v>
      </c>
      <c r="F191" s="1224" t="s">
        <v>34</v>
      </c>
      <c r="G191" s="1225" t="s">
        <v>103</v>
      </c>
      <c r="H191" s="1226" t="s">
        <v>95</v>
      </c>
      <c r="I191" s="1226"/>
      <c r="J191" s="1226"/>
    </row>
    <row r="192" spans="1:10" ht="15.75">
      <c r="A192" s="1264"/>
      <c r="B192" s="1221"/>
      <c r="C192" s="1222"/>
      <c r="D192" s="1223"/>
      <c r="E192" s="1180"/>
      <c r="F192" s="1224"/>
      <c r="G192" s="1225"/>
      <c r="H192" s="32">
        <f>H14</f>
        <v>2024</v>
      </c>
      <c r="I192" s="32">
        <f>I14</f>
        <v>2025</v>
      </c>
      <c r="J192" s="32">
        <f>J14</f>
        <v>2026</v>
      </c>
    </row>
    <row r="193" spans="1:10">
      <c r="A193" s="50">
        <v>1</v>
      </c>
      <c r="B193" s="1217"/>
      <c r="C193" s="1217"/>
      <c r="D193" s="1217"/>
      <c r="E193" s="51">
        <v>3</v>
      </c>
      <c r="F193" s="51">
        <v>4</v>
      </c>
      <c r="G193" s="51">
        <v>5</v>
      </c>
      <c r="H193" s="75">
        <v>6</v>
      </c>
      <c r="I193" s="75">
        <v>7</v>
      </c>
      <c r="J193" s="75">
        <v>8</v>
      </c>
    </row>
    <row r="194" spans="1:10" s="618" customFormat="1" ht="29.45" hidden="1" customHeight="1">
      <c r="A194" s="68">
        <v>1</v>
      </c>
      <c r="B194" s="1230" t="s">
        <v>832</v>
      </c>
      <c r="C194" s="1231"/>
      <c r="D194" s="1232"/>
      <c r="E194" s="69" t="s">
        <v>109</v>
      </c>
      <c r="F194" s="70" t="s">
        <v>109</v>
      </c>
      <c r="G194" s="71" t="s">
        <v>109</v>
      </c>
      <c r="H194" s="72">
        <f>SUM(H195:H201)</f>
        <v>28682</v>
      </c>
      <c r="I194" s="72">
        <f t="shared" ref="I194:J194" si="23">SUM(I195:I201)</f>
        <v>0</v>
      </c>
      <c r="J194" s="72">
        <f t="shared" si="23"/>
        <v>0</v>
      </c>
    </row>
    <row r="195" spans="1:10" s="618" customFormat="1" ht="15.75">
      <c r="A195" s="638"/>
      <c r="B195" s="1254" t="s">
        <v>892</v>
      </c>
      <c r="C195" s="1290"/>
      <c r="D195" s="1255"/>
      <c r="E195" s="511" t="s">
        <v>87</v>
      </c>
      <c r="F195" s="512">
        <v>1</v>
      </c>
      <c r="G195" s="513">
        <f>H195/F195/12</f>
        <v>415.16666666666669</v>
      </c>
      <c r="H195" s="619">
        <v>4982</v>
      </c>
      <c r="I195" s="619"/>
      <c r="J195" s="619"/>
    </row>
    <row r="196" spans="1:10" s="618" customFormat="1" ht="15.75">
      <c r="A196" s="638"/>
      <c r="B196" s="1181" t="s">
        <v>893</v>
      </c>
      <c r="C196" s="1182"/>
      <c r="D196" s="1183"/>
      <c r="E196" s="511" t="s">
        <v>88</v>
      </c>
      <c r="F196" s="62">
        <v>2</v>
      </c>
      <c r="G196" s="514">
        <f>H196/F196</f>
        <v>1250</v>
      </c>
      <c r="H196" s="619">
        <v>2500</v>
      </c>
      <c r="I196" s="619"/>
      <c r="J196" s="619"/>
    </row>
    <row r="197" spans="1:10" s="618" customFormat="1" ht="15.75">
      <c r="A197" s="638"/>
      <c r="B197" s="1453" t="s">
        <v>894</v>
      </c>
      <c r="C197" s="1453"/>
      <c r="D197" s="1453"/>
      <c r="E197" s="511" t="s">
        <v>88</v>
      </c>
      <c r="F197" s="515">
        <v>35</v>
      </c>
      <c r="G197" s="514">
        <f t="shared" ref="G197:G198" si="24">H197/F197</f>
        <v>520</v>
      </c>
      <c r="H197" s="619">
        <v>18200</v>
      </c>
      <c r="I197" s="619"/>
      <c r="J197" s="619"/>
    </row>
    <row r="198" spans="1:10" s="618" customFormat="1" ht="15.75">
      <c r="A198" s="638"/>
      <c r="B198" s="1453" t="s">
        <v>895</v>
      </c>
      <c r="C198" s="1453"/>
      <c r="D198" s="1453"/>
      <c r="E198" s="511" t="s">
        <v>87</v>
      </c>
      <c r="F198" s="515">
        <v>25</v>
      </c>
      <c r="G198" s="514">
        <f t="shared" si="24"/>
        <v>120</v>
      </c>
      <c r="H198" s="619">
        <v>3000</v>
      </c>
      <c r="I198" s="619"/>
      <c r="J198" s="619"/>
    </row>
    <row r="199" spans="1:10" s="618" customFormat="1" ht="15.6" hidden="1" customHeight="1">
      <c r="A199" s="638"/>
      <c r="B199" s="1181"/>
      <c r="C199" s="1182"/>
      <c r="D199" s="1183"/>
      <c r="E199" s="642" t="s">
        <v>85</v>
      </c>
      <c r="F199" s="620"/>
      <c r="G199" s="619" t="e">
        <f>H199/F199</f>
        <v>#DIV/0!</v>
      </c>
      <c r="H199" s="619"/>
      <c r="I199" s="619"/>
      <c r="J199" s="619"/>
    </row>
    <row r="200" spans="1:10" s="618" customFormat="1" ht="15.6" hidden="1" customHeight="1">
      <c r="A200" s="638"/>
      <c r="B200" s="1181"/>
      <c r="C200" s="1182"/>
      <c r="D200" s="1183"/>
      <c r="E200" s="642" t="s">
        <v>88</v>
      </c>
      <c r="F200" s="517"/>
      <c r="G200" s="518" t="e">
        <f>H200/F200</f>
        <v>#DIV/0!</v>
      </c>
      <c r="H200" s="619"/>
      <c r="I200" s="619"/>
      <c r="J200" s="619"/>
    </row>
    <row r="201" spans="1:10" s="618" customFormat="1" ht="15.6" hidden="1" customHeight="1">
      <c r="A201" s="638"/>
      <c r="B201" s="1181"/>
      <c r="C201" s="1182"/>
      <c r="D201" s="1183"/>
      <c r="E201" s="642" t="s">
        <v>663</v>
      </c>
      <c r="F201" s="620"/>
      <c r="G201" s="619" t="e">
        <f>H201/F201</f>
        <v>#DIV/0!</v>
      </c>
      <c r="H201" s="619"/>
      <c r="I201" s="619"/>
      <c r="J201" s="619"/>
    </row>
    <row r="202" spans="1:10" s="618" customFormat="1" ht="15.75" hidden="1">
      <c r="A202" s="68">
        <v>3</v>
      </c>
      <c r="B202" s="1230" t="s">
        <v>831</v>
      </c>
      <c r="C202" s="1231"/>
      <c r="D202" s="1232"/>
      <c r="E202" s="69" t="s">
        <v>109</v>
      </c>
      <c r="F202" s="70" t="s">
        <v>109</v>
      </c>
      <c r="G202" s="71" t="s">
        <v>109</v>
      </c>
      <c r="H202" s="72">
        <f>SUM(H203:H209)</f>
        <v>0</v>
      </c>
      <c r="I202" s="72">
        <f t="shared" ref="I202:J202" si="25">SUM(I203:I209)</f>
        <v>0</v>
      </c>
      <c r="J202" s="72">
        <f t="shared" si="25"/>
        <v>0</v>
      </c>
    </row>
    <row r="203" spans="1:10" s="618" customFormat="1" ht="15.75" hidden="1">
      <c r="A203" s="638"/>
      <c r="B203" s="1424"/>
      <c r="C203" s="1424"/>
      <c r="D203" s="1424"/>
      <c r="E203" s="642" t="s">
        <v>158</v>
      </c>
      <c r="F203" s="620"/>
      <c r="G203" s="619" t="e">
        <f t="shared" ref="G203:G209" si="26">H203/F203</f>
        <v>#DIV/0!</v>
      </c>
      <c r="H203" s="65"/>
      <c r="I203" s="65"/>
      <c r="J203" s="65"/>
    </row>
    <row r="204" spans="1:10" s="618" customFormat="1" ht="15.75" hidden="1">
      <c r="A204" s="638"/>
      <c r="B204" s="1181"/>
      <c r="C204" s="1182"/>
      <c r="D204" s="1183"/>
      <c r="E204" s="642" t="s">
        <v>158</v>
      </c>
      <c r="F204" s="620"/>
      <c r="G204" s="619" t="e">
        <f t="shared" si="26"/>
        <v>#DIV/0!</v>
      </c>
      <c r="H204" s="619"/>
      <c r="I204" s="619"/>
      <c r="J204" s="619"/>
    </row>
    <row r="205" spans="1:10" s="618" customFormat="1" ht="15.75" hidden="1">
      <c r="A205" s="638"/>
      <c r="B205" s="1174"/>
      <c r="C205" s="1175"/>
      <c r="D205" s="1176"/>
      <c r="E205" s="642" t="s">
        <v>158</v>
      </c>
      <c r="F205" s="620"/>
      <c r="G205" s="619" t="e">
        <f t="shared" si="26"/>
        <v>#DIV/0!</v>
      </c>
      <c r="H205" s="619"/>
      <c r="I205" s="619"/>
      <c r="J205" s="619"/>
    </row>
    <row r="206" spans="1:10" s="618" customFormat="1" ht="15.75" hidden="1">
      <c r="A206" s="638"/>
      <c r="B206" s="1174"/>
      <c r="C206" s="1175"/>
      <c r="D206" s="1176"/>
      <c r="E206" s="642" t="s">
        <v>158</v>
      </c>
      <c r="F206" s="620"/>
      <c r="G206" s="619" t="e">
        <f t="shared" si="26"/>
        <v>#DIV/0!</v>
      </c>
      <c r="H206" s="619"/>
      <c r="I206" s="619"/>
      <c r="J206" s="619"/>
    </row>
    <row r="207" spans="1:10" s="618" customFormat="1" ht="15.75" hidden="1">
      <c r="A207" s="638"/>
      <c r="B207" s="1174"/>
      <c r="C207" s="1175"/>
      <c r="D207" s="1176"/>
      <c r="E207" s="642" t="s">
        <v>158</v>
      </c>
      <c r="F207" s="620"/>
      <c r="G207" s="619" t="e">
        <f t="shared" si="26"/>
        <v>#DIV/0!</v>
      </c>
      <c r="H207" s="619"/>
      <c r="I207" s="619"/>
      <c r="J207" s="619"/>
    </row>
    <row r="208" spans="1:10" s="618" customFormat="1" ht="15.75" hidden="1">
      <c r="A208" s="638"/>
      <c r="B208" s="1174"/>
      <c r="C208" s="1175"/>
      <c r="D208" s="1176"/>
      <c r="E208" s="642" t="s">
        <v>663</v>
      </c>
      <c r="F208" s="620"/>
      <c r="G208" s="619" t="e">
        <f t="shared" si="26"/>
        <v>#DIV/0!</v>
      </c>
      <c r="H208" s="619"/>
      <c r="I208" s="619"/>
      <c r="J208" s="619"/>
    </row>
    <row r="209" spans="1:10" s="618" customFormat="1" ht="15.75" hidden="1">
      <c r="A209" s="638"/>
      <c r="B209" s="1174"/>
      <c r="C209" s="1175"/>
      <c r="D209" s="1176"/>
      <c r="E209" s="642" t="s">
        <v>663</v>
      </c>
      <c r="F209" s="620"/>
      <c r="G209" s="619" t="e">
        <f t="shared" si="26"/>
        <v>#DIV/0!</v>
      </c>
      <c r="H209" s="619"/>
      <c r="I209" s="619"/>
      <c r="J209" s="619"/>
    </row>
    <row r="210" spans="1:10" s="618" customFormat="1" ht="40.9" hidden="1" customHeight="1">
      <c r="A210" s="68">
        <v>4</v>
      </c>
      <c r="B210" s="1230" t="s">
        <v>829</v>
      </c>
      <c r="C210" s="1231"/>
      <c r="D210" s="1232"/>
      <c r="E210" s="69" t="s">
        <v>109</v>
      </c>
      <c r="F210" s="70" t="s">
        <v>109</v>
      </c>
      <c r="G210" s="71" t="s">
        <v>109</v>
      </c>
      <c r="H210" s="72">
        <f>SUM(H211:H219)</f>
        <v>0</v>
      </c>
      <c r="I210" s="72">
        <f t="shared" ref="I210:J210" si="27">SUM(I211:I219)</f>
        <v>0</v>
      </c>
      <c r="J210" s="72">
        <f t="shared" si="27"/>
        <v>0</v>
      </c>
    </row>
    <row r="211" spans="1:10" s="59" customFormat="1" ht="15.75" hidden="1">
      <c r="A211" s="86"/>
      <c r="B211" s="1254"/>
      <c r="C211" s="1290"/>
      <c r="D211" s="1255"/>
      <c r="E211" s="621" t="s">
        <v>88</v>
      </c>
      <c r="F211" s="58"/>
      <c r="G211" s="619" t="e">
        <f>H211/F211</f>
        <v>#DIV/0!</v>
      </c>
      <c r="H211" s="619"/>
      <c r="I211" s="619"/>
      <c r="J211" s="619"/>
    </row>
    <row r="212" spans="1:10" s="59" customFormat="1" ht="15.75" hidden="1">
      <c r="A212" s="86"/>
      <c r="B212" s="1291"/>
      <c r="C212" s="1292"/>
      <c r="D212" s="1293"/>
      <c r="E212" s="621" t="s">
        <v>88</v>
      </c>
      <c r="F212" s="58"/>
      <c r="G212" s="518" t="e">
        <f>H212/F212</f>
        <v>#DIV/0!</v>
      </c>
      <c r="H212" s="619"/>
      <c r="I212" s="619"/>
      <c r="J212" s="619"/>
    </row>
    <row r="213" spans="1:10" s="59" customFormat="1" ht="15.75" hidden="1">
      <c r="A213" s="86"/>
      <c r="B213" s="1291"/>
      <c r="C213" s="1292"/>
      <c r="D213" s="1293"/>
      <c r="E213" s="621" t="s">
        <v>88</v>
      </c>
      <c r="F213" s="58"/>
      <c r="G213" s="518" t="e">
        <f>H213/F213</f>
        <v>#DIV/0!</v>
      </c>
      <c r="H213" s="619"/>
      <c r="I213" s="619"/>
      <c r="J213" s="619"/>
    </row>
    <row r="214" spans="1:10" s="59" customFormat="1" ht="15.75" hidden="1">
      <c r="A214" s="86"/>
      <c r="B214" s="1254"/>
      <c r="C214" s="1290"/>
      <c r="D214" s="1255"/>
      <c r="E214" s="621" t="s">
        <v>88</v>
      </c>
      <c r="F214" s="58"/>
      <c r="G214" s="619" t="e">
        <f t="shared" ref="G214:G226" si="28">H214/F214</f>
        <v>#DIV/0!</v>
      </c>
      <c r="H214" s="619"/>
      <c r="I214" s="619"/>
      <c r="J214" s="619"/>
    </row>
    <row r="215" spans="1:10" s="59" customFormat="1" ht="15.75" hidden="1">
      <c r="A215" s="86"/>
      <c r="B215" s="1254"/>
      <c r="C215" s="1290"/>
      <c r="D215" s="1255"/>
      <c r="E215" s="621" t="s">
        <v>88</v>
      </c>
      <c r="F215" s="58"/>
      <c r="G215" s="619" t="e">
        <f t="shared" si="28"/>
        <v>#DIV/0!</v>
      </c>
      <c r="H215" s="619"/>
      <c r="I215" s="619"/>
      <c r="J215" s="619"/>
    </row>
    <row r="216" spans="1:10" s="59" customFormat="1" ht="15.75" hidden="1">
      <c r="A216" s="86"/>
      <c r="B216" s="1254"/>
      <c r="C216" s="1290"/>
      <c r="D216" s="1255"/>
      <c r="E216" s="621" t="s">
        <v>88</v>
      </c>
      <c r="F216" s="58"/>
      <c r="G216" s="619" t="e">
        <f t="shared" si="28"/>
        <v>#DIV/0!</v>
      </c>
      <c r="H216" s="619"/>
      <c r="I216" s="619"/>
      <c r="J216" s="619"/>
    </row>
    <row r="217" spans="1:10" s="59" customFormat="1" ht="15.75" hidden="1">
      <c r="A217" s="86"/>
      <c r="B217" s="1174"/>
      <c r="C217" s="1175"/>
      <c r="D217" s="1176"/>
      <c r="E217" s="621" t="s">
        <v>88</v>
      </c>
      <c r="F217" s="58"/>
      <c r="G217" s="619" t="e">
        <f t="shared" si="28"/>
        <v>#DIV/0!</v>
      </c>
      <c r="H217" s="619"/>
      <c r="I217" s="619"/>
      <c r="J217" s="619"/>
    </row>
    <row r="218" spans="1:10" s="59" customFormat="1" ht="15.75" hidden="1">
      <c r="A218" s="86"/>
      <c r="B218" s="1174"/>
      <c r="C218" s="1175"/>
      <c r="D218" s="1176"/>
      <c r="E218" s="621" t="s">
        <v>88</v>
      </c>
      <c r="F218" s="58"/>
      <c r="G218" s="619" t="e">
        <f t="shared" si="28"/>
        <v>#DIV/0!</v>
      </c>
      <c r="H218" s="619"/>
      <c r="I218" s="619"/>
      <c r="J218" s="619"/>
    </row>
    <row r="219" spans="1:10" s="59" customFormat="1" ht="15.75" hidden="1">
      <c r="A219" s="86"/>
      <c r="B219" s="1174"/>
      <c r="C219" s="1175"/>
      <c r="D219" s="1176"/>
      <c r="E219" s="621" t="s">
        <v>88</v>
      </c>
      <c r="F219" s="58"/>
      <c r="G219" s="619" t="e">
        <f>H219/F219</f>
        <v>#DIV/0!</v>
      </c>
      <c r="H219" s="619"/>
      <c r="I219" s="619"/>
      <c r="J219" s="619"/>
    </row>
    <row r="220" spans="1:10" s="59" customFormat="1" ht="33" hidden="1" customHeight="1">
      <c r="A220" s="68">
        <v>5</v>
      </c>
      <c r="B220" s="1230" t="s">
        <v>830</v>
      </c>
      <c r="C220" s="1231"/>
      <c r="D220" s="1232"/>
      <c r="E220" s="69" t="s">
        <v>109</v>
      </c>
      <c r="F220" s="70" t="s">
        <v>109</v>
      </c>
      <c r="G220" s="71" t="s">
        <v>109</v>
      </c>
      <c r="H220" s="72">
        <f>SUM(H221:H226)</f>
        <v>0</v>
      </c>
      <c r="I220" s="72">
        <f t="shared" ref="I220:J220" si="29">SUM(I221:I226)</f>
        <v>0</v>
      </c>
      <c r="J220" s="72">
        <f t="shared" si="29"/>
        <v>0</v>
      </c>
    </row>
    <row r="221" spans="1:10" s="618" customFormat="1" ht="15.75" hidden="1">
      <c r="A221" s="638"/>
      <c r="B221" s="1174"/>
      <c r="C221" s="1175"/>
      <c r="D221" s="1176"/>
      <c r="E221" s="642" t="s">
        <v>87</v>
      </c>
      <c r="F221" s="620"/>
      <c r="G221" s="518" t="e">
        <f>H221/F221</f>
        <v>#DIV/0!</v>
      </c>
      <c r="H221" s="619"/>
      <c r="I221" s="619"/>
      <c r="J221" s="619"/>
    </row>
    <row r="222" spans="1:10" s="618" customFormat="1" ht="15.75" hidden="1">
      <c r="A222" s="638"/>
      <c r="B222" s="1174"/>
      <c r="C222" s="1175"/>
      <c r="D222" s="1176"/>
      <c r="E222" s="642" t="s">
        <v>87</v>
      </c>
      <c r="F222" s="620"/>
      <c r="G222" s="518" t="e">
        <f>H222/F222</f>
        <v>#DIV/0!</v>
      </c>
      <c r="H222" s="619"/>
      <c r="I222" s="619"/>
      <c r="J222" s="619"/>
    </row>
    <row r="223" spans="1:10" s="618" customFormat="1" ht="15.75" hidden="1">
      <c r="A223" s="638"/>
      <c r="B223" s="1181"/>
      <c r="C223" s="1182"/>
      <c r="D223" s="1183"/>
      <c r="E223" s="642" t="s">
        <v>88</v>
      </c>
      <c r="F223" s="620"/>
      <c r="G223" s="619" t="e">
        <f t="shared" si="28"/>
        <v>#DIV/0!</v>
      </c>
      <c r="H223" s="619"/>
      <c r="I223" s="619"/>
      <c r="J223" s="619"/>
    </row>
    <row r="224" spans="1:10" s="618" customFormat="1" ht="15.75" hidden="1">
      <c r="A224" s="638"/>
      <c r="B224" s="1174"/>
      <c r="C224" s="1175"/>
      <c r="D224" s="1176"/>
      <c r="E224" s="642" t="s">
        <v>88</v>
      </c>
      <c r="F224" s="620"/>
      <c r="G224" s="619" t="e">
        <f t="shared" si="28"/>
        <v>#DIV/0!</v>
      </c>
      <c r="H224" s="619"/>
      <c r="I224" s="619"/>
      <c r="J224" s="619"/>
    </row>
    <row r="225" spans="1:11" s="618" customFormat="1" ht="15.75" hidden="1">
      <c r="A225" s="638"/>
      <c r="B225" s="1174"/>
      <c r="C225" s="1175"/>
      <c r="D225" s="1176"/>
      <c r="E225" s="642" t="s">
        <v>88</v>
      </c>
      <c r="F225" s="620"/>
      <c r="G225" s="619" t="e">
        <f t="shared" si="28"/>
        <v>#DIV/0!</v>
      </c>
      <c r="H225" s="619"/>
      <c r="I225" s="619"/>
      <c r="J225" s="619"/>
    </row>
    <row r="226" spans="1:11" s="618" customFormat="1" ht="15.75" hidden="1">
      <c r="A226" s="638"/>
      <c r="B226" s="1174"/>
      <c r="C226" s="1175"/>
      <c r="D226" s="1176"/>
      <c r="E226" s="642" t="s">
        <v>88</v>
      </c>
      <c r="F226" s="620"/>
      <c r="G226" s="619" t="e">
        <f t="shared" si="28"/>
        <v>#DIV/0!</v>
      </c>
      <c r="H226" s="619"/>
      <c r="I226" s="619"/>
      <c r="J226" s="619"/>
      <c r="K226" s="35"/>
    </row>
    <row r="227" spans="1:11" s="87" customFormat="1" ht="17.45" hidden="1" customHeight="1">
      <c r="A227" s="68">
        <v>6</v>
      </c>
      <c r="B227" s="1230" t="s">
        <v>415</v>
      </c>
      <c r="C227" s="1231"/>
      <c r="D227" s="1232"/>
      <c r="E227" s="69" t="s">
        <v>109</v>
      </c>
      <c r="F227" s="70" t="s">
        <v>109</v>
      </c>
      <c r="G227" s="71" t="s">
        <v>109</v>
      </c>
      <c r="H227" s="72">
        <f>SUM(H228:H235)</f>
        <v>0</v>
      </c>
      <c r="I227" s="72">
        <f t="shared" ref="I227:J227" si="30">SUM(I228:I235)</f>
        <v>0</v>
      </c>
      <c r="J227" s="72">
        <f t="shared" si="30"/>
        <v>0</v>
      </c>
    </row>
    <row r="228" spans="1:11" s="618" customFormat="1" ht="15.75" hidden="1">
      <c r="A228" s="638"/>
      <c r="B228" s="1184"/>
      <c r="C228" s="1185"/>
      <c r="D228" s="1186"/>
      <c r="E228" s="642" t="s">
        <v>87</v>
      </c>
      <c r="F228" s="620"/>
      <c r="G228" s="518" t="e">
        <f t="shared" ref="G228:G235" si="31">H228/F228</f>
        <v>#DIV/0!</v>
      </c>
      <c r="H228" s="619"/>
      <c r="I228" s="619"/>
      <c r="J228" s="619"/>
    </row>
    <row r="229" spans="1:11" s="618" customFormat="1" ht="15.75" hidden="1">
      <c r="A229" s="648"/>
      <c r="B229" s="1174"/>
      <c r="C229" s="1175"/>
      <c r="D229" s="1176"/>
      <c r="E229" s="642" t="s">
        <v>87</v>
      </c>
      <c r="F229" s="620"/>
      <c r="G229" s="518" t="e">
        <f t="shared" si="31"/>
        <v>#DIV/0!</v>
      </c>
      <c r="H229" s="619"/>
      <c r="I229" s="619"/>
      <c r="J229" s="619"/>
    </row>
    <row r="230" spans="1:11" s="618" customFormat="1" ht="15.75" hidden="1">
      <c r="A230" s="648"/>
      <c r="B230" s="1174"/>
      <c r="C230" s="1175"/>
      <c r="D230" s="1176"/>
      <c r="E230" s="642" t="s">
        <v>87</v>
      </c>
      <c r="F230" s="620"/>
      <c r="G230" s="619" t="e">
        <f t="shared" si="31"/>
        <v>#DIV/0!</v>
      </c>
      <c r="H230" s="619"/>
      <c r="I230" s="619"/>
      <c r="J230" s="619"/>
    </row>
    <row r="231" spans="1:11" s="618" customFormat="1" ht="15.75" hidden="1">
      <c r="A231" s="648"/>
      <c r="B231" s="1420"/>
      <c r="C231" s="1421"/>
      <c r="D231" s="1422"/>
      <c r="E231" s="642"/>
      <c r="F231" s="620"/>
      <c r="G231" s="619" t="e">
        <f t="shared" si="31"/>
        <v>#DIV/0!</v>
      </c>
      <c r="H231" s="619"/>
      <c r="I231" s="619"/>
      <c r="J231" s="619"/>
    </row>
    <row r="232" spans="1:11" s="618" customFormat="1" ht="15.75" hidden="1">
      <c r="A232" s="648"/>
      <c r="B232" s="1174"/>
      <c r="C232" s="1175"/>
      <c r="D232" s="1176"/>
      <c r="E232" s="642"/>
      <c r="F232" s="620"/>
      <c r="G232" s="619" t="e">
        <f t="shared" si="31"/>
        <v>#DIV/0!</v>
      </c>
      <c r="H232" s="619"/>
      <c r="I232" s="619"/>
      <c r="J232" s="619"/>
    </row>
    <row r="233" spans="1:11" s="618" customFormat="1" ht="15.75" hidden="1">
      <c r="A233" s="648"/>
      <c r="B233" s="1174"/>
      <c r="C233" s="1175"/>
      <c r="D233" s="1176"/>
      <c r="E233" s="642"/>
      <c r="F233" s="620"/>
      <c r="G233" s="619" t="e">
        <f t="shared" si="31"/>
        <v>#DIV/0!</v>
      </c>
      <c r="H233" s="619"/>
      <c r="I233" s="619"/>
      <c r="J233" s="619"/>
    </row>
    <row r="234" spans="1:11" s="618" customFormat="1" ht="15.75" hidden="1">
      <c r="A234" s="648"/>
      <c r="B234" s="1174"/>
      <c r="C234" s="1175"/>
      <c r="D234" s="1176"/>
      <c r="E234" s="642"/>
      <c r="F234" s="620"/>
      <c r="G234" s="619" t="e">
        <f t="shared" si="31"/>
        <v>#DIV/0!</v>
      </c>
      <c r="H234" s="619"/>
      <c r="I234" s="619"/>
      <c r="J234" s="619"/>
    </row>
    <row r="235" spans="1:11" s="618" customFormat="1" ht="15.75" hidden="1">
      <c r="A235" s="648"/>
      <c r="B235" s="1174"/>
      <c r="C235" s="1175"/>
      <c r="D235" s="1176"/>
      <c r="E235" s="642"/>
      <c r="F235" s="620"/>
      <c r="G235" s="619" t="e">
        <f t="shared" si="31"/>
        <v>#DIV/0!</v>
      </c>
      <c r="H235" s="619"/>
      <c r="I235" s="619"/>
      <c r="J235" s="619"/>
    </row>
    <row r="236" spans="1:11" s="87" customFormat="1" ht="17.45" hidden="1" customHeight="1">
      <c r="A236" s="68">
        <v>7</v>
      </c>
      <c r="B236" s="1230" t="s">
        <v>698</v>
      </c>
      <c r="C236" s="1231"/>
      <c r="D236" s="1232"/>
      <c r="E236" s="69" t="s">
        <v>109</v>
      </c>
      <c r="F236" s="70" t="s">
        <v>109</v>
      </c>
      <c r="G236" s="71" t="s">
        <v>109</v>
      </c>
      <c r="H236" s="72">
        <f>SUM(H237:H246)</f>
        <v>0</v>
      </c>
      <c r="I236" s="72">
        <f t="shared" ref="I236:J236" si="32">SUM(I237:I246)</f>
        <v>0</v>
      </c>
      <c r="J236" s="72">
        <f t="shared" si="32"/>
        <v>0</v>
      </c>
    </row>
    <row r="237" spans="1:11" ht="15.75" hidden="1">
      <c r="A237" s="360"/>
      <c r="B237" s="1254"/>
      <c r="C237" s="1290"/>
      <c r="D237" s="1255"/>
      <c r="E237" s="448"/>
      <c r="F237" s="446"/>
      <c r="G237" s="341" t="e">
        <f>H237/F237</f>
        <v>#DIV/0!</v>
      </c>
      <c r="H237" s="341"/>
      <c r="I237" s="341"/>
      <c r="J237" s="564"/>
    </row>
    <row r="238" spans="1:11" ht="15.75" hidden="1">
      <c r="A238" s="360"/>
      <c r="B238" s="1181"/>
      <c r="C238" s="1182"/>
      <c r="D238" s="1183"/>
      <c r="E238" s="57"/>
      <c r="F238" s="510"/>
      <c r="G238" s="341" t="e">
        <f>H238/F238</f>
        <v>#DIV/0!</v>
      </c>
      <c r="H238" s="341"/>
      <c r="I238" s="341"/>
      <c r="J238" s="564"/>
    </row>
    <row r="239" spans="1:11" ht="15.75" hidden="1">
      <c r="A239" s="360"/>
      <c r="B239" s="1453"/>
      <c r="C239" s="1453"/>
      <c r="D239" s="1453"/>
      <c r="E239" s="57"/>
      <c r="F239" s="510"/>
      <c r="G239" s="341" t="e">
        <f t="shared" ref="G239:G246" si="33">H239/F239</f>
        <v>#DIV/0!</v>
      </c>
      <c r="H239" s="341"/>
      <c r="I239" s="341"/>
      <c r="J239" s="564"/>
    </row>
    <row r="240" spans="1:11" ht="15.75" hidden="1">
      <c r="A240" s="360"/>
      <c r="B240" s="1453"/>
      <c r="C240" s="1453"/>
      <c r="D240" s="1453"/>
      <c r="E240" s="57"/>
      <c r="F240" s="510"/>
      <c r="G240" s="341" t="e">
        <f t="shared" si="33"/>
        <v>#DIV/0!</v>
      </c>
      <c r="H240" s="341"/>
      <c r="I240" s="341"/>
      <c r="J240" s="564"/>
    </row>
    <row r="241" spans="1:11" ht="15.75" hidden="1">
      <c r="A241" s="360"/>
      <c r="B241" s="1183"/>
      <c r="C241" s="1424"/>
      <c r="D241" s="1424"/>
      <c r="E241" s="57"/>
      <c r="F241" s="510"/>
      <c r="G241" s="341" t="e">
        <f t="shared" si="33"/>
        <v>#DIV/0!</v>
      </c>
      <c r="H241" s="341"/>
      <c r="I241" s="564"/>
      <c r="J241" s="564"/>
    </row>
    <row r="242" spans="1:11" ht="15.75" hidden="1">
      <c r="A242" s="216"/>
      <c r="B242" s="1174"/>
      <c r="C242" s="1175"/>
      <c r="D242" s="1176"/>
      <c r="E242" s="57"/>
      <c r="F242" s="510"/>
      <c r="G242" s="341" t="e">
        <f t="shared" si="33"/>
        <v>#DIV/0!</v>
      </c>
      <c r="H242" s="341"/>
      <c r="I242" s="564"/>
      <c r="J242" s="564"/>
    </row>
    <row r="243" spans="1:11" ht="15.75" hidden="1">
      <c r="A243" s="216"/>
      <c r="B243" s="1174"/>
      <c r="C243" s="1175"/>
      <c r="D243" s="1176"/>
      <c r="E243" s="57"/>
      <c r="F243" s="510"/>
      <c r="G243" s="341" t="e">
        <f t="shared" si="33"/>
        <v>#DIV/0!</v>
      </c>
      <c r="H243" s="341"/>
      <c r="I243" s="564"/>
      <c r="J243" s="564"/>
    </row>
    <row r="244" spans="1:11" ht="15.75" hidden="1">
      <c r="A244" s="216"/>
      <c r="B244" s="1174"/>
      <c r="C244" s="1175"/>
      <c r="D244" s="1176"/>
      <c r="E244" s="336"/>
      <c r="F244" s="510"/>
      <c r="G244" s="341" t="e">
        <f t="shared" si="33"/>
        <v>#DIV/0!</v>
      </c>
      <c r="H244" s="341"/>
      <c r="I244" s="341"/>
      <c r="J244" s="341"/>
    </row>
    <row r="245" spans="1:11" ht="15.75" hidden="1">
      <c r="A245" s="216"/>
      <c r="B245" s="1174"/>
      <c r="C245" s="1175"/>
      <c r="D245" s="1176"/>
      <c r="E245" s="336"/>
      <c r="F245" s="510"/>
      <c r="G245" s="341" t="e">
        <f t="shared" si="33"/>
        <v>#DIV/0!</v>
      </c>
      <c r="H245" s="341"/>
      <c r="I245" s="341"/>
      <c r="J245" s="341"/>
    </row>
    <row r="246" spans="1:11" ht="15.75" hidden="1">
      <c r="A246" s="216"/>
      <c r="B246" s="1460"/>
      <c r="C246" s="1461"/>
      <c r="D246" s="1462"/>
      <c r="E246" s="336"/>
      <c r="F246" s="510"/>
      <c r="G246" s="341" t="e">
        <f t="shared" si="33"/>
        <v>#DIV/0!</v>
      </c>
      <c r="H246" s="341"/>
      <c r="I246" s="341"/>
      <c r="J246" s="341"/>
    </row>
    <row r="247" spans="1:11" ht="15.75">
      <c r="A247" s="1205" t="s">
        <v>59</v>
      </c>
      <c r="B247" s="1206"/>
      <c r="C247" s="1206"/>
      <c r="D247" s="1206"/>
      <c r="E247" s="1206"/>
      <c r="F247" s="1206"/>
      <c r="G247" s="1207"/>
      <c r="H247" s="67">
        <f>H236+H227+H220+H210+H202+H194</f>
        <v>28682</v>
      </c>
      <c r="I247" s="67">
        <f t="shared" ref="I247:J247" si="34">I236+I227+I220+I210+I202+I194</f>
        <v>0</v>
      </c>
      <c r="J247" s="67">
        <f t="shared" si="34"/>
        <v>0</v>
      </c>
    </row>
    <row r="249" spans="1:11" ht="15.75">
      <c r="B249" s="1332" t="s">
        <v>126</v>
      </c>
      <c r="C249" s="1332"/>
      <c r="D249" s="1332"/>
      <c r="E249" s="1332"/>
      <c r="F249" s="1332"/>
      <c r="G249" s="1332"/>
      <c r="H249" s="1332"/>
      <c r="I249" s="1332"/>
      <c r="J249" s="1332"/>
    </row>
    <row r="250" spans="1:11" ht="15.75">
      <c r="A250" s="1263" t="s">
        <v>97</v>
      </c>
      <c r="B250" s="1218" t="s">
        <v>70</v>
      </c>
      <c r="C250" s="1219"/>
      <c r="D250" s="1220"/>
      <c r="E250" s="1180" t="s">
        <v>75</v>
      </c>
      <c r="F250" s="1224" t="s">
        <v>34</v>
      </c>
      <c r="G250" s="1225" t="s">
        <v>103</v>
      </c>
      <c r="H250" s="1226" t="s">
        <v>95</v>
      </c>
      <c r="I250" s="1226"/>
      <c r="J250" s="1226"/>
    </row>
    <row r="251" spans="1:11" ht="15.75">
      <c r="A251" s="1264"/>
      <c r="B251" s="1221"/>
      <c r="C251" s="1222"/>
      <c r="D251" s="1223"/>
      <c r="E251" s="1180"/>
      <c r="F251" s="1224"/>
      <c r="G251" s="1225"/>
      <c r="H251" s="32">
        <f>H14</f>
        <v>2024</v>
      </c>
      <c r="I251" s="32">
        <f>I14</f>
        <v>2025</v>
      </c>
      <c r="J251" s="32">
        <f>J14</f>
        <v>2026</v>
      </c>
    </row>
    <row r="252" spans="1:11">
      <c r="A252" s="50">
        <v>1</v>
      </c>
      <c r="B252" s="1217">
        <v>2</v>
      </c>
      <c r="C252" s="1217"/>
      <c r="D252" s="1217"/>
      <c r="E252" s="51">
        <v>3</v>
      </c>
      <c r="F252" s="51">
        <v>4</v>
      </c>
      <c r="G252" s="51">
        <v>5</v>
      </c>
      <c r="H252" s="75">
        <v>6</v>
      </c>
      <c r="I252" s="75">
        <v>7</v>
      </c>
      <c r="J252" s="75">
        <v>8</v>
      </c>
    </row>
    <row r="253" spans="1:11" ht="15.75">
      <c r="A253" s="68">
        <v>1</v>
      </c>
      <c r="B253" s="1230" t="s">
        <v>699</v>
      </c>
      <c r="C253" s="1231"/>
      <c r="D253" s="1232"/>
      <c r="E253" s="69" t="s">
        <v>109</v>
      </c>
      <c r="F253" s="70" t="s">
        <v>109</v>
      </c>
      <c r="G253" s="71" t="s">
        <v>109</v>
      </c>
      <c r="H253" s="72">
        <f>SUM(H254:H258)</f>
        <v>3521620</v>
      </c>
      <c r="I253" s="72">
        <f t="shared" ref="I253:J253" si="35">SUM(I254:I258)</f>
        <v>3461770</v>
      </c>
      <c r="J253" s="72">
        <f t="shared" si="35"/>
        <v>3461770</v>
      </c>
      <c r="K253" s="35"/>
    </row>
    <row r="254" spans="1:11" ht="15.75">
      <c r="A254" s="61"/>
      <c r="B254" s="1450" t="s">
        <v>896</v>
      </c>
      <c r="C254" s="1451"/>
      <c r="D254" s="1451"/>
      <c r="E254" s="621" t="s">
        <v>901</v>
      </c>
      <c r="F254" s="561">
        <v>23250</v>
      </c>
      <c r="G254" s="341">
        <f>H254/F254</f>
        <v>95</v>
      </c>
      <c r="H254" s="341">
        <v>2208750</v>
      </c>
      <c r="I254" s="341">
        <v>2208750</v>
      </c>
      <c r="J254" s="341">
        <v>2208750</v>
      </c>
      <c r="K254" s="35"/>
    </row>
    <row r="255" spans="1:11" ht="53.25" customHeight="1">
      <c r="A255" s="61"/>
      <c r="B255" s="1181" t="s">
        <v>899</v>
      </c>
      <c r="C255" s="1182"/>
      <c r="D255" s="1183"/>
      <c r="E255" s="621" t="s">
        <v>901</v>
      </c>
      <c r="F255" s="561">
        <v>12246</v>
      </c>
      <c r="G255" s="341">
        <f t="shared" ref="G255:G276" si="36">H255/F255</f>
        <v>95.004082965866402</v>
      </c>
      <c r="H255" s="341">
        <v>1163420</v>
      </c>
      <c r="I255" s="341">
        <v>1163420</v>
      </c>
      <c r="J255" s="341">
        <v>1163420</v>
      </c>
      <c r="K255" s="35"/>
    </row>
    <row r="256" spans="1:11" ht="37.5" customHeight="1">
      <c r="A256" s="61"/>
      <c r="B256" s="1450" t="s">
        <v>897</v>
      </c>
      <c r="C256" s="1451"/>
      <c r="D256" s="1452"/>
      <c r="E256" s="621" t="s">
        <v>901</v>
      </c>
      <c r="F256" s="561">
        <v>560</v>
      </c>
      <c r="G256" s="341">
        <f>H256/F256</f>
        <v>160</v>
      </c>
      <c r="H256" s="341">
        <v>89600</v>
      </c>
      <c r="I256" s="341">
        <v>89600</v>
      </c>
      <c r="J256" s="341">
        <v>89600</v>
      </c>
      <c r="K256" s="35"/>
    </row>
    <row r="257" spans="1:11" ht="36.75" customHeight="1">
      <c r="A257" s="61"/>
      <c r="B257" s="1181" t="s">
        <v>898</v>
      </c>
      <c r="C257" s="1182"/>
      <c r="D257" s="1183"/>
      <c r="E257" s="621" t="s">
        <v>901</v>
      </c>
      <c r="F257" s="561">
        <v>630</v>
      </c>
      <c r="G257" s="341">
        <f t="shared" si="36"/>
        <v>95</v>
      </c>
      <c r="H257" s="341">
        <v>59850</v>
      </c>
      <c r="I257" s="341"/>
      <c r="J257" s="341"/>
      <c r="K257" s="35"/>
    </row>
    <row r="258" spans="1:11" ht="36.75" hidden="1" customHeight="1">
      <c r="A258" s="61"/>
      <c r="B258" s="1181"/>
      <c r="C258" s="1182"/>
      <c r="D258" s="1183"/>
      <c r="E258" s="57"/>
      <c r="F258" s="561"/>
      <c r="G258" s="341" t="e">
        <f t="shared" si="36"/>
        <v>#DIV/0!</v>
      </c>
      <c r="H258" s="341"/>
      <c r="I258" s="341"/>
      <c r="J258" s="341"/>
      <c r="K258" s="35"/>
    </row>
    <row r="259" spans="1:11" s="618" customFormat="1" ht="15.75">
      <c r="A259" s="68">
        <v>2</v>
      </c>
      <c r="B259" s="1230" t="s">
        <v>700</v>
      </c>
      <c r="C259" s="1231"/>
      <c r="D259" s="1232"/>
      <c r="E259" s="69" t="s">
        <v>109</v>
      </c>
      <c r="F259" s="70" t="s">
        <v>109</v>
      </c>
      <c r="G259" s="71" t="s">
        <v>109</v>
      </c>
      <c r="H259" s="72">
        <f>SUM(H260:H264)</f>
        <v>0</v>
      </c>
      <c r="I259" s="72">
        <f t="shared" ref="I259:J259" si="37">SUM(I260:I264)</f>
        <v>0</v>
      </c>
      <c r="J259" s="72">
        <f t="shared" si="37"/>
        <v>0</v>
      </c>
      <c r="K259" s="35"/>
    </row>
    <row r="260" spans="1:11" ht="15.75" hidden="1">
      <c r="A260" s="61"/>
      <c r="B260" s="1450"/>
      <c r="C260" s="1451"/>
      <c r="D260" s="1451"/>
      <c r="E260" s="57"/>
      <c r="F260" s="561"/>
      <c r="G260" s="341" t="e">
        <f t="shared" si="36"/>
        <v>#DIV/0!</v>
      </c>
      <c r="H260" s="341"/>
      <c r="I260" s="341"/>
      <c r="J260" s="341"/>
      <c r="K260" s="35"/>
    </row>
    <row r="261" spans="1:11" ht="15.75" hidden="1">
      <c r="A261" s="61"/>
      <c r="B261" s="1450"/>
      <c r="C261" s="1451"/>
      <c r="D261" s="1452"/>
      <c r="E261" s="57"/>
      <c r="F261" s="561"/>
      <c r="G261" s="341" t="e">
        <f t="shared" si="36"/>
        <v>#DIV/0!</v>
      </c>
      <c r="H261" s="341"/>
      <c r="I261" s="341"/>
      <c r="J261" s="341"/>
    </row>
    <row r="262" spans="1:11" ht="15.75" hidden="1">
      <c r="A262" s="61"/>
      <c r="B262" s="1181"/>
      <c r="C262" s="1182"/>
      <c r="D262" s="1183"/>
      <c r="E262" s="57"/>
      <c r="F262" s="561"/>
      <c r="G262" s="341" t="e">
        <f t="shared" si="36"/>
        <v>#DIV/0!</v>
      </c>
      <c r="H262" s="341"/>
      <c r="I262" s="341"/>
      <c r="J262" s="341"/>
    </row>
    <row r="263" spans="1:11" ht="15.75" hidden="1">
      <c r="A263" s="61"/>
      <c r="B263" s="1181"/>
      <c r="C263" s="1182"/>
      <c r="D263" s="1183"/>
      <c r="E263" s="57" t="s">
        <v>87</v>
      </c>
      <c r="F263" s="561"/>
      <c r="G263" s="341" t="e">
        <f>B299=H263/F263</f>
        <v>#DIV/0!</v>
      </c>
      <c r="H263" s="341"/>
      <c r="I263" s="341"/>
      <c r="J263" s="341"/>
    </row>
    <row r="264" spans="1:11" ht="15.75" hidden="1">
      <c r="A264" s="61"/>
      <c r="B264" s="1181"/>
      <c r="C264" s="1182"/>
      <c r="D264" s="1183"/>
      <c r="E264" s="57"/>
      <c r="F264" s="561"/>
      <c r="G264" s="341" t="e">
        <f t="shared" si="36"/>
        <v>#DIV/0!</v>
      </c>
      <c r="H264" s="341"/>
      <c r="I264" s="341"/>
      <c r="J264" s="341"/>
    </row>
    <row r="265" spans="1:11" s="618" customFormat="1" ht="15.75" hidden="1">
      <c r="A265" s="68">
        <v>3</v>
      </c>
      <c r="B265" s="1230" t="s">
        <v>701</v>
      </c>
      <c r="C265" s="1231"/>
      <c r="D265" s="1232"/>
      <c r="E265" s="69" t="s">
        <v>109</v>
      </c>
      <c r="F265" s="70" t="s">
        <v>109</v>
      </c>
      <c r="G265" s="71" t="s">
        <v>109</v>
      </c>
      <c r="H265" s="72">
        <f>SUM(H266:H269)</f>
        <v>0</v>
      </c>
      <c r="I265" s="72">
        <f t="shared" ref="I265:J265" si="38">SUM(I266:I269)</f>
        <v>0</v>
      </c>
      <c r="J265" s="72">
        <f t="shared" si="38"/>
        <v>0</v>
      </c>
      <c r="K265" s="35"/>
    </row>
    <row r="266" spans="1:11" ht="15.75" hidden="1">
      <c r="A266" s="61"/>
      <c r="B266" s="1187"/>
      <c r="C266" s="1187"/>
      <c r="D266" s="1187"/>
      <c r="E266" s="57"/>
      <c r="F266" s="561"/>
      <c r="G266" s="341" t="e">
        <f t="shared" si="36"/>
        <v>#DIV/0!</v>
      </c>
      <c r="H266" s="341"/>
      <c r="I266" s="341"/>
      <c r="J266" s="341"/>
    </row>
    <row r="267" spans="1:11" ht="15.75" hidden="1">
      <c r="A267" s="61"/>
      <c r="B267" s="1187"/>
      <c r="C267" s="1187"/>
      <c r="D267" s="1187"/>
      <c r="E267" s="57"/>
      <c r="F267" s="561"/>
      <c r="G267" s="341" t="e">
        <f t="shared" si="36"/>
        <v>#DIV/0!</v>
      </c>
      <c r="H267" s="341"/>
      <c r="I267" s="341"/>
      <c r="J267" s="341"/>
    </row>
    <row r="268" spans="1:11" ht="15.75" hidden="1">
      <c r="A268" s="61"/>
      <c r="B268" s="1187"/>
      <c r="C268" s="1187"/>
      <c r="D268" s="1187"/>
      <c r="E268" s="57"/>
      <c r="F268" s="561"/>
      <c r="G268" s="341" t="e">
        <f t="shared" si="36"/>
        <v>#DIV/0!</v>
      </c>
      <c r="H268" s="341"/>
      <c r="I268" s="341"/>
      <c r="J268" s="341"/>
    </row>
    <row r="269" spans="1:11" ht="15.75" hidden="1">
      <c r="A269" s="61"/>
      <c r="B269" s="1187"/>
      <c r="C269" s="1187"/>
      <c r="D269" s="1187"/>
      <c r="E269" s="57"/>
      <c r="F269" s="561"/>
      <c r="G269" s="341" t="e">
        <f t="shared" si="36"/>
        <v>#DIV/0!</v>
      </c>
      <c r="H269" s="341"/>
      <c r="I269" s="341"/>
      <c r="J269" s="341"/>
    </row>
    <row r="270" spans="1:11" s="618" customFormat="1" ht="15.75" hidden="1">
      <c r="A270" s="68">
        <v>4</v>
      </c>
      <c r="B270" s="1230" t="s">
        <v>702</v>
      </c>
      <c r="C270" s="1231"/>
      <c r="D270" s="1232"/>
      <c r="E270" s="69" t="s">
        <v>109</v>
      </c>
      <c r="F270" s="70" t="s">
        <v>109</v>
      </c>
      <c r="G270" s="71" t="s">
        <v>109</v>
      </c>
      <c r="H270" s="72">
        <f>SUM(H271:H276)</f>
        <v>0</v>
      </c>
      <c r="I270" s="72">
        <f t="shared" ref="I270:J270" si="39">SUM(I271:I276)</f>
        <v>0</v>
      </c>
      <c r="J270" s="72">
        <f t="shared" si="39"/>
        <v>0</v>
      </c>
      <c r="K270" s="35"/>
    </row>
    <row r="271" spans="1:11" ht="15.75" hidden="1">
      <c r="A271" s="61"/>
      <c r="B271" s="1253"/>
      <c r="C271" s="1253"/>
      <c r="D271" s="1253"/>
      <c r="E271" s="57"/>
      <c r="F271" s="561"/>
      <c r="G271" s="341" t="e">
        <f t="shared" si="36"/>
        <v>#DIV/0!</v>
      </c>
      <c r="H271" s="341"/>
      <c r="I271" s="341"/>
      <c r="J271" s="341"/>
    </row>
    <row r="272" spans="1:11" s="618" customFormat="1" ht="15.75" hidden="1">
      <c r="A272" s="61"/>
      <c r="B272" s="1450"/>
      <c r="C272" s="1451"/>
      <c r="D272" s="1452"/>
      <c r="E272" s="621"/>
      <c r="F272" s="561"/>
      <c r="G272" s="341" t="e">
        <f t="shared" ref="G272" si="40">H272/F272</f>
        <v>#DIV/0!</v>
      </c>
      <c r="H272" s="341"/>
      <c r="I272" s="341"/>
      <c r="J272" s="341"/>
      <c r="K272" s="35"/>
    </row>
    <row r="273" spans="1:11" s="618" customFormat="1" ht="15.75" hidden="1">
      <c r="A273" s="61"/>
      <c r="B273" s="1181"/>
      <c r="C273" s="1182"/>
      <c r="D273" s="1183"/>
      <c r="E273" s="621"/>
      <c r="F273" s="561"/>
      <c r="G273" s="341" t="e">
        <f>H273/F273</f>
        <v>#DIV/0!</v>
      </c>
      <c r="H273" s="341"/>
      <c r="I273" s="341"/>
      <c r="J273" s="341"/>
      <c r="K273" s="35"/>
    </row>
    <row r="274" spans="1:11" s="618" customFormat="1" ht="15.75" hidden="1">
      <c r="A274" s="61"/>
      <c r="B274" s="1181"/>
      <c r="C274" s="1182"/>
      <c r="D274" s="1183"/>
      <c r="E274" s="621"/>
      <c r="F274" s="561"/>
      <c r="G274" s="341" t="e">
        <f t="shared" ref="G274" si="41">H274/F274</f>
        <v>#DIV/0!</v>
      </c>
      <c r="H274" s="341"/>
      <c r="I274" s="341"/>
      <c r="J274" s="341"/>
      <c r="K274" s="35"/>
    </row>
    <row r="275" spans="1:11" ht="15.75" hidden="1">
      <c r="A275" s="61"/>
      <c r="B275" s="1174"/>
      <c r="C275" s="1175"/>
      <c r="D275" s="1176"/>
      <c r="E275" s="57"/>
      <c r="F275" s="561"/>
      <c r="G275" s="341" t="e">
        <f t="shared" si="36"/>
        <v>#DIV/0!</v>
      </c>
      <c r="H275" s="341"/>
      <c r="I275" s="341"/>
      <c r="J275" s="341"/>
    </row>
    <row r="276" spans="1:11" ht="15.75" hidden="1">
      <c r="A276" s="61"/>
      <c r="B276" s="1174"/>
      <c r="C276" s="1175"/>
      <c r="D276" s="1176"/>
      <c r="E276" s="57"/>
      <c r="F276" s="561"/>
      <c r="G276" s="341" t="e">
        <f t="shared" si="36"/>
        <v>#DIV/0!</v>
      </c>
      <c r="H276" s="341"/>
      <c r="I276" s="341"/>
      <c r="J276" s="341"/>
    </row>
    <row r="277" spans="1:11" s="618" customFormat="1" ht="15.75" hidden="1">
      <c r="A277" s="68">
        <v>5</v>
      </c>
      <c r="B277" s="1230" t="s">
        <v>403</v>
      </c>
      <c r="C277" s="1231"/>
      <c r="D277" s="1232"/>
      <c r="E277" s="69" t="s">
        <v>109</v>
      </c>
      <c r="F277" s="70" t="s">
        <v>109</v>
      </c>
      <c r="G277" s="71" t="s">
        <v>109</v>
      </c>
      <c r="H277" s="72">
        <f>SUM(H278:H282)</f>
        <v>0</v>
      </c>
      <c r="I277" s="72">
        <f t="shared" ref="I277:J277" si="42">SUM(I278:I282)</f>
        <v>0</v>
      </c>
      <c r="J277" s="72">
        <f t="shared" si="42"/>
        <v>0</v>
      </c>
      <c r="K277" s="35"/>
    </row>
    <row r="278" spans="1:11" ht="15.75" hidden="1">
      <c r="A278" s="61"/>
      <c r="B278" s="1174"/>
      <c r="C278" s="1175"/>
      <c r="D278" s="1176"/>
      <c r="E278" s="621"/>
      <c r="F278" s="561"/>
      <c r="G278" s="341" t="e">
        <f>H278/F278</f>
        <v>#DIV/0!</v>
      </c>
      <c r="H278" s="341"/>
      <c r="I278" s="341"/>
      <c r="J278" s="341"/>
    </row>
    <row r="279" spans="1:11" s="618" customFormat="1" ht="15.75" hidden="1">
      <c r="A279" s="61"/>
      <c r="B279" s="1450"/>
      <c r="C279" s="1451"/>
      <c r="D279" s="1452"/>
      <c r="E279" s="621"/>
      <c r="F279" s="561"/>
      <c r="G279" s="341" t="e">
        <f t="shared" ref="G279" si="43">H279/F279</f>
        <v>#DIV/0!</v>
      </c>
      <c r="H279" s="341"/>
      <c r="I279" s="341"/>
      <c r="J279" s="341"/>
      <c r="K279" s="35"/>
    </row>
    <row r="280" spans="1:11" s="618" customFormat="1" ht="15.75" hidden="1">
      <c r="A280" s="61"/>
      <c r="B280" s="1181"/>
      <c r="C280" s="1182"/>
      <c r="D280" s="1183"/>
      <c r="E280" s="621"/>
      <c r="F280" s="561"/>
      <c r="G280" s="341" t="e">
        <f>H280/F280</f>
        <v>#DIV/0!</v>
      </c>
      <c r="H280" s="341"/>
      <c r="I280" s="341"/>
      <c r="J280" s="341"/>
      <c r="K280" s="35"/>
    </row>
    <row r="281" spans="1:11" s="618" customFormat="1" ht="15.75" hidden="1">
      <c r="A281" s="61"/>
      <c r="B281" s="1181"/>
      <c r="C281" s="1182"/>
      <c r="D281" s="1183"/>
      <c r="E281" s="621"/>
      <c r="F281" s="561"/>
      <c r="G281" s="341" t="e">
        <f t="shared" ref="G281" si="44">H281/F281</f>
        <v>#DIV/0!</v>
      </c>
      <c r="H281" s="341"/>
      <c r="I281" s="341"/>
      <c r="J281" s="341"/>
      <c r="K281" s="35"/>
    </row>
    <row r="282" spans="1:11" ht="15.75" hidden="1">
      <c r="A282" s="637"/>
      <c r="B282" s="1174"/>
      <c r="C282" s="1175"/>
      <c r="D282" s="1176"/>
      <c r="E282" s="640"/>
      <c r="F282" s="563"/>
      <c r="G282" s="341" t="e">
        <f>H282/F282</f>
        <v>#DIV/0!</v>
      </c>
      <c r="H282" s="341"/>
      <c r="I282" s="341"/>
      <c r="J282" s="341"/>
    </row>
    <row r="283" spans="1:11" ht="15.75">
      <c r="A283" s="1205" t="s">
        <v>61</v>
      </c>
      <c r="B283" s="1206"/>
      <c r="C283" s="1206"/>
      <c r="D283" s="1206"/>
      <c r="E283" s="1206"/>
      <c r="F283" s="1206"/>
      <c r="G283" s="1207"/>
      <c r="H283" s="67">
        <f>H277+H270+H265+H259+H253</f>
        <v>3521620</v>
      </c>
      <c r="I283" s="67">
        <f t="shared" ref="I283:J283" si="45">I277+I270+I265+I259+I253</f>
        <v>3461770</v>
      </c>
      <c r="J283" s="67">
        <f t="shared" si="45"/>
        <v>3461770</v>
      </c>
    </row>
    <row r="285" spans="1:11" ht="15.75" hidden="1">
      <c r="B285" s="1332" t="s">
        <v>128</v>
      </c>
      <c r="C285" s="1332"/>
      <c r="D285" s="1332"/>
      <c r="E285" s="1332"/>
      <c r="F285" s="1332"/>
      <c r="G285" s="1332"/>
      <c r="H285" s="1332"/>
      <c r="I285" s="1332"/>
      <c r="J285" s="1332"/>
    </row>
    <row r="286" spans="1:11" ht="15.75" hidden="1">
      <c r="A286" s="1263" t="s">
        <v>97</v>
      </c>
      <c r="B286" s="1218" t="s">
        <v>70</v>
      </c>
      <c r="C286" s="1219"/>
      <c r="D286" s="1220"/>
      <c r="E286" s="1180" t="s">
        <v>75</v>
      </c>
      <c r="F286" s="1224" t="s">
        <v>34</v>
      </c>
      <c r="G286" s="1225" t="s">
        <v>103</v>
      </c>
      <c r="H286" s="1226" t="s">
        <v>95</v>
      </c>
      <c r="I286" s="1226"/>
      <c r="J286" s="1226"/>
    </row>
    <row r="287" spans="1:11" ht="15.75" hidden="1">
      <c r="A287" s="1264"/>
      <c r="B287" s="1221"/>
      <c r="C287" s="1222"/>
      <c r="D287" s="1223"/>
      <c r="E287" s="1180"/>
      <c r="F287" s="1224"/>
      <c r="G287" s="1225"/>
      <c r="H287" s="32">
        <f>H14</f>
        <v>2024</v>
      </c>
      <c r="I287" s="32">
        <f>I14</f>
        <v>2025</v>
      </c>
      <c r="J287" s="32">
        <f>J14</f>
        <v>2026</v>
      </c>
    </row>
    <row r="288" spans="1:11" hidden="1">
      <c r="A288" s="50">
        <v>1</v>
      </c>
      <c r="B288" s="1217">
        <v>2</v>
      </c>
      <c r="C288" s="1217"/>
      <c r="D288" s="1217"/>
      <c r="E288" s="51">
        <v>3</v>
      </c>
      <c r="F288" s="51">
        <v>4</v>
      </c>
      <c r="G288" s="51">
        <v>5</v>
      </c>
      <c r="H288" s="75">
        <v>6</v>
      </c>
      <c r="I288" s="75">
        <v>7</v>
      </c>
      <c r="J288" s="75">
        <v>8</v>
      </c>
    </row>
    <row r="289" spans="1:10" s="87" customFormat="1" ht="15.75" hidden="1">
      <c r="A289" s="274">
        <v>1</v>
      </c>
      <c r="B289" s="1428" t="s">
        <v>129</v>
      </c>
      <c r="C289" s="1429"/>
      <c r="D289" s="1430"/>
      <c r="E289" s="69" t="s">
        <v>109</v>
      </c>
      <c r="F289" s="70" t="s">
        <v>109</v>
      </c>
      <c r="G289" s="71" t="s">
        <v>109</v>
      </c>
      <c r="H289" s="71" t="s">
        <v>109</v>
      </c>
      <c r="I289" s="71" t="s">
        <v>109</v>
      </c>
      <c r="J289" s="71" t="s">
        <v>109</v>
      </c>
    </row>
    <row r="290" spans="1:10" ht="15.75" hidden="1">
      <c r="A290" s="61"/>
      <c r="B290" s="1174"/>
      <c r="C290" s="1175"/>
      <c r="D290" s="1176"/>
      <c r="E290" s="57" t="s">
        <v>88</v>
      </c>
      <c r="F290" s="562"/>
      <c r="G290" s="341" t="e">
        <f t="shared" ref="G290:G295" si="46">H290/F290</f>
        <v>#DIV/0!</v>
      </c>
      <c r="H290" s="341"/>
      <c r="I290" s="341"/>
      <c r="J290" s="341"/>
    </row>
    <row r="291" spans="1:10" ht="15.75" hidden="1">
      <c r="A291" s="61"/>
      <c r="B291" s="1174"/>
      <c r="C291" s="1175"/>
      <c r="D291" s="1176"/>
      <c r="E291" s="57"/>
      <c r="F291" s="562"/>
      <c r="G291" s="341" t="e">
        <f t="shared" si="46"/>
        <v>#DIV/0!</v>
      </c>
      <c r="H291" s="341"/>
      <c r="I291" s="341"/>
      <c r="J291" s="341"/>
    </row>
    <row r="292" spans="1:10" ht="15.75" hidden="1">
      <c r="A292" s="61"/>
      <c r="B292" s="1174"/>
      <c r="C292" s="1175"/>
      <c r="D292" s="1176"/>
      <c r="E292" s="57"/>
      <c r="F292" s="562"/>
      <c r="G292" s="341" t="e">
        <f t="shared" si="46"/>
        <v>#DIV/0!</v>
      </c>
      <c r="H292" s="341"/>
      <c r="I292" s="341"/>
      <c r="J292" s="341"/>
    </row>
    <row r="293" spans="1:10" ht="15.75" hidden="1">
      <c r="A293" s="61"/>
      <c r="B293" s="1174"/>
      <c r="C293" s="1175"/>
      <c r="D293" s="1176"/>
      <c r="E293" s="57"/>
      <c r="F293" s="562"/>
      <c r="G293" s="341" t="e">
        <f>H293/F293</f>
        <v>#DIV/0!</v>
      </c>
      <c r="H293" s="341"/>
      <c r="I293" s="341"/>
      <c r="J293" s="341"/>
    </row>
    <row r="294" spans="1:10" ht="15.75" hidden="1">
      <c r="A294" s="61"/>
      <c r="B294" s="1174"/>
      <c r="C294" s="1175"/>
      <c r="D294" s="1176"/>
      <c r="E294" s="57"/>
      <c r="F294" s="561"/>
      <c r="G294" s="341" t="e">
        <f t="shared" si="46"/>
        <v>#DIV/0!</v>
      </c>
      <c r="H294" s="341"/>
      <c r="I294" s="341"/>
      <c r="J294" s="341"/>
    </row>
    <row r="295" spans="1:10" ht="15.75" hidden="1">
      <c r="A295" s="61"/>
      <c r="B295" s="1253"/>
      <c r="C295" s="1253"/>
      <c r="D295" s="1253"/>
      <c r="E295" s="57"/>
      <c r="F295" s="561"/>
      <c r="G295" s="341" t="e">
        <f t="shared" si="46"/>
        <v>#DIV/0!</v>
      </c>
      <c r="H295" s="341"/>
      <c r="I295" s="341"/>
      <c r="J295" s="341"/>
    </row>
    <row r="296" spans="1:10" s="87" customFormat="1" ht="15.75" hidden="1">
      <c r="A296" s="1205" t="s">
        <v>62</v>
      </c>
      <c r="B296" s="1206"/>
      <c r="C296" s="1206"/>
      <c r="D296" s="1206"/>
      <c r="E296" s="1206"/>
      <c r="F296" s="1206"/>
      <c r="G296" s="1207"/>
      <c r="H296" s="67">
        <f>SUM(H289:H295)</f>
        <v>0</v>
      </c>
      <c r="I296" s="67">
        <f>SUM(I289:I295)</f>
        <v>0</v>
      </c>
      <c r="J296" s="67">
        <f>SUM(J289:J295)</f>
        <v>0</v>
      </c>
    </row>
    <row r="297" spans="1:10" hidden="1"/>
    <row r="298" spans="1:10" ht="15.75">
      <c r="B298" s="1332" t="s">
        <v>132</v>
      </c>
      <c r="C298" s="1332"/>
      <c r="D298" s="1332"/>
      <c r="E298" s="1332"/>
      <c r="F298" s="1332"/>
      <c r="G298" s="1332"/>
      <c r="H298" s="1332"/>
      <c r="I298" s="1332"/>
      <c r="J298" s="1332"/>
    </row>
    <row r="299" spans="1:10" ht="15.75">
      <c r="A299" s="1263" t="s">
        <v>97</v>
      </c>
      <c r="B299" s="1218" t="s">
        <v>70</v>
      </c>
      <c r="C299" s="1219"/>
      <c r="D299" s="1220"/>
      <c r="E299" s="1180" t="s">
        <v>75</v>
      </c>
      <c r="F299" s="1224" t="s">
        <v>34</v>
      </c>
      <c r="G299" s="1225" t="s">
        <v>103</v>
      </c>
      <c r="H299" s="1226" t="s">
        <v>95</v>
      </c>
      <c r="I299" s="1226"/>
      <c r="J299" s="1226"/>
    </row>
    <row r="300" spans="1:10" ht="15.75">
      <c r="A300" s="1264"/>
      <c r="B300" s="1221"/>
      <c r="C300" s="1222"/>
      <c r="D300" s="1223"/>
      <c r="E300" s="1180"/>
      <c r="F300" s="1224"/>
      <c r="G300" s="1225"/>
      <c r="H300" s="32">
        <f>H14</f>
        <v>2024</v>
      </c>
      <c r="I300" s="32">
        <f>I14</f>
        <v>2025</v>
      </c>
      <c r="J300" s="32">
        <f>J14</f>
        <v>2026</v>
      </c>
    </row>
    <row r="301" spans="1:10">
      <c r="A301" s="50">
        <v>1</v>
      </c>
      <c r="B301" s="1217">
        <v>2</v>
      </c>
      <c r="C301" s="1217"/>
      <c r="D301" s="1217"/>
      <c r="E301" s="51">
        <v>3</v>
      </c>
      <c r="F301" s="51">
        <v>4</v>
      </c>
      <c r="G301" s="51">
        <v>5</v>
      </c>
      <c r="H301" s="75">
        <v>6</v>
      </c>
      <c r="I301" s="75">
        <v>7</v>
      </c>
      <c r="J301" s="75">
        <v>8</v>
      </c>
    </row>
    <row r="302" spans="1:10" s="278" customFormat="1" ht="15.75" hidden="1">
      <c r="A302" s="83">
        <v>1</v>
      </c>
      <c r="B302" s="1291" t="s">
        <v>828</v>
      </c>
      <c r="C302" s="1292"/>
      <c r="D302" s="1293"/>
      <c r="E302" s="206" t="s">
        <v>109</v>
      </c>
      <c r="F302" s="207" t="s">
        <v>109</v>
      </c>
      <c r="G302" s="652" t="s">
        <v>109</v>
      </c>
      <c r="H302" s="209">
        <f>SUM(H303:H308)</f>
        <v>0</v>
      </c>
      <c r="I302" s="209">
        <f>SUM(I303:I308)</f>
        <v>0</v>
      </c>
      <c r="J302" s="209">
        <f>SUM(J303:J308)</f>
        <v>0</v>
      </c>
    </row>
    <row r="303" spans="1:10" s="59" customFormat="1" ht="15.75" hidden="1">
      <c r="A303" s="97"/>
      <c r="B303" s="1254"/>
      <c r="C303" s="1290"/>
      <c r="D303" s="1255"/>
      <c r="E303" s="621" t="s">
        <v>88</v>
      </c>
      <c r="F303" s="100"/>
      <c r="G303" s="65" t="e">
        <f t="shared" ref="G303:G308" si="47">H303/F303</f>
        <v>#DIV/0!</v>
      </c>
      <c r="H303" s="65"/>
      <c r="I303" s="65"/>
      <c r="J303" s="65"/>
    </row>
    <row r="304" spans="1:10" s="59" customFormat="1" ht="15.75" hidden="1">
      <c r="A304" s="97"/>
      <c r="B304" s="1254"/>
      <c r="C304" s="1290"/>
      <c r="D304" s="1255"/>
      <c r="E304" s="621" t="s">
        <v>88</v>
      </c>
      <c r="F304" s="100"/>
      <c r="G304" s="65" t="e">
        <f t="shared" si="47"/>
        <v>#DIV/0!</v>
      </c>
      <c r="H304" s="65"/>
      <c r="I304" s="65"/>
      <c r="J304" s="65"/>
    </row>
    <row r="305" spans="1:10" s="59" customFormat="1" ht="15.75" hidden="1">
      <c r="A305" s="97"/>
      <c r="B305" s="1254"/>
      <c r="C305" s="1290"/>
      <c r="D305" s="1255"/>
      <c r="E305" s="621" t="s">
        <v>88</v>
      </c>
      <c r="F305" s="100"/>
      <c r="G305" s="65" t="e">
        <f t="shared" si="47"/>
        <v>#DIV/0!</v>
      </c>
      <c r="H305" s="65"/>
      <c r="I305" s="65"/>
      <c r="J305" s="65"/>
    </row>
    <row r="306" spans="1:10" s="59" customFormat="1" ht="15.75" hidden="1">
      <c r="A306" s="97"/>
      <c r="B306" s="1285"/>
      <c r="C306" s="1285"/>
      <c r="D306" s="1285"/>
      <c r="E306" s="621" t="s">
        <v>88</v>
      </c>
      <c r="F306" s="66"/>
      <c r="G306" s="65" t="e">
        <f t="shared" si="47"/>
        <v>#DIV/0!</v>
      </c>
      <c r="H306" s="65"/>
      <c r="I306" s="65"/>
      <c r="J306" s="65"/>
    </row>
    <row r="307" spans="1:10" s="59" customFormat="1" ht="15.75" hidden="1">
      <c r="A307" s="97"/>
      <c r="B307" s="1285"/>
      <c r="C307" s="1285"/>
      <c r="D307" s="1285"/>
      <c r="E307" s="621" t="s">
        <v>88</v>
      </c>
      <c r="F307" s="66"/>
      <c r="G307" s="65" t="e">
        <f t="shared" si="47"/>
        <v>#DIV/0!</v>
      </c>
      <c r="H307" s="65"/>
      <c r="I307" s="65"/>
      <c r="J307" s="65"/>
    </row>
    <row r="308" spans="1:10" s="59" customFormat="1" ht="15.75" hidden="1">
      <c r="A308" s="97"/>
      <c r="B308" s="1285"/>
      <c r="C308" s="1285"/>
      <c r="D308" s="1285"/>
      <c r="E308" s="621" t="s">
        <v>88</v>
      </c>
      <c r="F308" s="66"/>
      <c r="G308" s="65" t="e">
        <f t="shared" si="47"/>
        <v>#DIV/0!</v>
      </c>
      <c r="H308" s="65"/>
      <c r="I308" s="65"/>
      <c r="J308" s="65"/>
    </row>
    <row r="309" spans="1:10" s="278" customFormat="1" ht="15.75">
      <c r="A309" s="83">
        <v>2</v>
      </c>
      <c r="B309" s="1291" t="s">
        <v>827</v>
      </c>
      <c r="C309" s="1292"/>
      <c r="D309" s="1293"/>
      <c r="E309" s="206" t="s">
        <v>109</v>
      </c>
      <c r="F309" s="207" t="s">
        <v>109</v>
      </c>
      <c r="G309" s="652" t="s">
        <v>109</v>
      </c>
      <c r="H309" s="209">
        <f>SUM(H310:H314)</f>
        <v>12000</v>
      </c>
      <c r="I309" s="209">
        <f>SUM(I310:I314)</f>
        <v>0</v>
      </c>
      <c r="J309" s="209">
        <f>SUM(J310:J314)</f>
        <v>0</v>
      </c>
    </row>
    <row r="310" spans="1:10" s="59" customFormat="1" ht="15.75" customHeight="1">
      <c r="A310" s="97"/>
      <c r="B310" s="1447" t="s">
        <v>902</v>
      </c>
      <c r="C310" s="1448"/>
      <c r="D310" s="1449"/>
      <c r="E310" s="621" t="s">
        <v>88</v>
      </c>
      <c r="F310" s="100">
        <v>10</v>
      </c>
      <c r="G310" s="65">
        <f t="shared" ref="G310:G321" si="48">H310/F310</f>
        <v>1200</v>
      </c>
      <c r="H310" s="65">
        <v>12000</v>
      </c>
      <c r="I310" s="65"/>
      <c r="J310" s="65"/>
    </row>
    <row r="311" spans="1:10" s="59" customFormat="1" ht="19.5" hidden="1" customHeight="1">
      <c r="A311" s="97"/>
      <c r="B311" s="1254"/>
      <c r="C311" s="1290"/>
      <c r="D311" s="1255"/>
      <c r="E311" s="621" t="s">
        <v>88</v>
      </c>
      <c r="F311" s="66"/>
      <c r="G311" s="65" t="e">
        <f t="shared" si="48"/>
        <v>#DIV/0!</v>
      </c>
      <c r="H311" s="65"/>
      <c r="I311" s="65"/>
      <c r="J311" s="65"/>
    </row>
    <row r="312" spans="1:10" s="59" customFormat="1" ht="15.75" hidden="1">
      <c r="A312" s="97"/>
      <c r="B312" s="1287"/>
      <c r="C312" s="1288"/>
      <c r="D312" s="1289"/>
      <c r="E312" s="621" t="s">
        <v>88</v>
      </c>
      <c r="F312" s="66"/>
      <c r="G312" s="65" t="e">
        <f t="shared" si="48"/>
        <v>#DIV/0!</v>
      </c>
      <c r="H312" s="65"/>
      <c r="I312" s="65"/>
      <c r="J312" s="65"/>
    </row>
    <row r="313" spans="1:10" s="59" customFormat="1" ht="15.75" hidden="1">
      <c r="A313" s="97"/>
      <c r="B313" s="1254"/>
      <c r="C313" s="1290"/>
      <c r="D313" s="1255"/>
      <c r="E313" s="621" t="s">
        <v>88</v>
      </c>
      <c r="F313" s="66"/>
      <c r="G313" s="65" t="e">
        <f t="shared" si="48"/>
        <v>#DIV/0!</v>
      </c>
      <c r="H313" s="65"/>
      <c r="I313" s="65"/>
      <c r="J313" s="65"/>
    </row>
    <row r="314" spans="1:10" s="59" customFormat="1" ht="15.75" hidden="1">
      <c r="A314" s="97"/>
      <c r="B314" s="1254"/>
      <c r="C314" s="1290"/>
      <c r="D314" s="1255"/>
      <c r="E314" s="621" t="s">
        <v>88</v>
      </c>
      <c r="F314" s="66"/>
      <c r="G314" s="65" t="e">
        <f t="shared" si="48"/>
        <v>#DIV/0!</v>
      </c>
      <c r="H314" s="65"/>
      <c r="I314" s="65"/>
      <c r="J314" s="65"/>
    </row>
    <row r="315" spans="1:10" s="59" customFormat="1" ht="15.75" hidden="1">
      <c r="A315" s="83">
        <v>3</v>
      </c>
      <c r="B315" s="1291" t="s">
        <v>826</v>
      </c>
      <c r="C315" s="1292"/>
      <c r="D315" s="1293"/>
      <c r="E315" s="206" t="s">
        <v>109</v>
      </c>
      <c r="F315" s="207" t="s">
        <v>109</v>
      </c>
      <c r="G315" s="652" t="s">
        <v>109</v>
      </c>
      <c r="H315" s="65">
        <f>SUM(H316:H321)</f>
        <v>0</v>
      </c>
      <c r="I315" s="65">
        <f>SUM(I316:I321)</f>
        <v>0</v>
      </c>
      <c r="J315" s="65">
        <f>SUM(J316:J321)</f>
        <v>0</v>
      </c>
    </row>
    <row r="316" spans="1:10" s="59" customFormat="1" ht="15.75" hidden="1">
      <c r="A316" s="97"/>
      <c r="B316" s="1287"/>
      <c r="C316" s="1288"/>
      <c r="D316" s="1289"/>
      <c r="E316" s="621" t="s">
        <v>88</v>
      </c>
      <c r="F316" s="66"/>
      <c r="G316" s="65" t="e">
        <f t="shared" si="48"/>
        <v>#DIV/0!</v>
      </c>
      <c r="H316" s="65"/>
      <c r="I316" s="65"/>
      <c r="J316" s="65"/>
    </row>
    <row r="317" spans="1:10" s="59" customFormat="1" ht="15.75" hidden="1">
      <c r="A317" s="97"/>
      <c r="B317" s="644"/>
      <c r="C317" s="645"/>
      <c r="D317" s="646"/>
      <c r="E317" s="621" t="s">
        <v>88</v>
      </c>
      <c r="F317" s="66"/>
      <c r="G317" s="65" t="e">
        <f t="shared" si="48"/>
        <v>#DIV/0!</v>
      </c>
      <c r="H317" s="65"/>
      <c r="I317" s="65"/>
      <c r="J317" s="65"/>
    </row>
    <row r="318" spans="1:10" s="59" customFormat="1" ht="15.75" hidden="1">
      <c r="A318" s="97"/>
      <c r="B318" s="644"/>
      <c r="C318" s="645"/>
      <c r="D318" s="646"/>
      <c r="E318" s="621" t="s">
        <v>88</v>
      </c>
      <c r="F318" s="66"/>
      <c r="G318" s="65" t="e">
        <f t="shared" si="48"/>
        <v>#DIV/0!</v>
      </c>
      <c r="H318" s="65"/>
      <c r="I318" s="65"/>
      <c r="J318" s="65"/>
    </row>
    <row r="319" spans="1:10" s="59" customFormat="1" ht="15.75" hidden="1">
      <c r="A319" s="97"/>
      <c r="B319" s="644"/>
      <c r="C319" s="645"/>
      <c r="D319" s="646"/>
      <c r="E319" s="621" t="s">
        <v>88</v>
      </c>
      <c r="F319" s="66"/>
      <c r="G319" s="65" t="e">
        <f t="shared" si="48"/>
        <v>#DIV/0!</v>
      </c>
      <c r="H319" s="65"/>
      <c r="I319" s="65"/>
      <c r="J319" s="65"/>
    </row>
    <row r="320" spans="1:10" s="59" customFormat="1" ht="15.75" hidden="1">
      <c r="A320" s="97"/>
      <c r="B320" s="1287"/>
      <c r="C320" s="1288"/>
      <c r="D320" s="1289"/>
      <c r="E320" s="621" t="s">
        <v>88</v>
      </c>
      <c r="F320" s="66"/>
      <c r="G320" s="65" t="e">
        <f t="shared" si="48"/>
        <v>#DIV/0!</v>
      </c>
      <c r="H320" s="65"/>
      <c r="I320" s="65"/>
      <c r="J320" s="65"/>
    </row>
    <row r="321" spans="1:18" s="59" customFormat="1" ht="15.75" hidden="1">
      <c r="A321" s="97"/>
      <c r="B321" s="1287"/>
      <c r="C321" s="1288"/>
      <c r="D321" s="1289"/>
      <c r="E321" s="621" t="s">
        <v>88</v>
      </c>
      <c r="F321" s="66"/>
      <c r="G321" s="65" t="e">
        <f t="shared" si="48"/>
        <v>#DIV/0!</v>
      </c>
      <c r="H321" s="65"/>
      <c r="I321" s="65"/>
      <c r="J321" s="65"/>
    </row>
    <row r="322" spans="1:18" ht="15.75" hidden="1">
      <c r="A322" s="83">
        <v>4</v>
      </c>
      <c r="B322" s="1291" t="s">
        <v>825</v>
      </c>
      <c r="C322" s="1292"/>
      <c r="D322" s="1293"/>
      <c r="E322" s="206" t="s">
        <v>109</v>
      </c>
      <c r="F322" s="207" t="s">
        <v>109</v>
      </c>
      <c r="G322" s="652" t="s">
        <v>109</v>
      </c>
      <c r="H322" s="65">
        <f>SUM(H323:H330)</f>
        <v>0</v>
      </c>
      <c r="I322" s="65">
        <f t="shared" ref="I322:J322" si="49">SUM(I323:I330)</f>
        <v>0</v>
      </c>
      <c r="J322" s="65">
        <f t="shared" si="49"/>
        <v>0</v>
      </c>
    </row>
    <row r="323" spans="1:18" ht="15.75" hidden="1">
      <c r="A323" s="61"/>
      <c r="B323" s="1447"/>
      <c r="C323" s="1448"/>
      <c r="D323" s="1449"/>
      <c r="E323" s="57" t="s">
        <v>88</v>
      </c>
      <c r="F323" s="560"/>
      <c r="G323" s="341" t="e">
        <f t="shared" ref="G323:G334" si="50">H323/F323</f>
        <v>#DIV/0!</v>
      </c>
      <c r="H323" s="341"/>
      <c r="I323" s="341"/>
      <c r="J323" s="341"/>
    </row>
    <row r="324" spans="1:18" ht="15.75" hidden="1">
      <c r="A324" s="61"/>
      <c r="B324" s="1447"/>
      <c r="C324" s="1448"/>
      <c r="D324" s="1449"/>
      <c r="E324" s="57" t="s">
        <v>88</v>
      </c>
      <c r="F324" s="560"/>
      <c r="G324" s="341" t="e">
        <f t="shared" si="50"/>
        <v>#DIV/0!</v>
      </c>
      <c r="H324" s="341"/>
      <c r="I324" s="341"/>
      <c r="J324" s="341"/>
    </row>
    <row r="325" spans="1:18" ht="15.75" hidden="1">
      <c r="A325" s="61"/>
      <c r="B325" s="1447"/>
      <c r="C325" s="1448"/>
      <c r="D325" s="1449"/>
      <c r="E325" s="57" t="s">
        <v>88</v>
      </c>
      <c r="F325" s="560"/>
      <c r="G325" s="341" t="e">
        <f t="shared" si="50"/>
        <v>#DIV/0!</v>
      </c>
      <c r="H325" s="341"/>
      <c r="I325" s="341"/>
      <c r="J325" s="341"/>
    </row>
    <row r="326" spans="1:18" ht="15.75" hidden="1">
      <c r="A326" s="61"/>
      <c r="B326" s="1447"/>
      <c r="C326" s="1448"/>
      <c r="D326" s="1449"/>
      <c r="E326" s="57" t="s">
        <v>88</v>
      </c>
      <c r="F326" s="560"/>
      <c r="G326" s="341" t="e">
        <f t="shared" si="50"/>
        <v>#DIV/0!</v>
      </c>
      <c r="H326" s="341"/>
      <c r="I326" s="341"/>
      <c r="J326" s="341"/>
    </row>
    <row r="327" spans="1:18" ht="15.75" hidden="1">
      <c r="A327" s="61"/>
      <c r="B327" s="1447"/>
      <c r="C327" s="1448"/>
      <c r="D327" s="1449"/>
      <c r="E327" s="57" t="s">
        <v>88</v>
      </c>
      <c r="F327" s="560"/>
      <c r="G327" s="341" t="e">
        <f t="shared" si="50"/>
        <v>#DIV/0!</v>
      </c>
      <c r="H327" s="341"/>
      <c r="I327" s="341"/>
      <c r="J327" s="341"/>
    </row>
    <row r="328" spans="1:18" ht="15.75" hidden="1">
      <c r="A328" s="61"/>
      <c r="B328" s="1447"/>
      <c r="C328" s="1448"/>
      <c r="D328" s="1449"/>
      <c r="E328" s="57" t="s">
        <v>88</v>
      </c>
      <c r="F328" s="560"/>
      <c r="G328" s="341" t="e">
        <f t="shared" si="50"/>
        <v>#DIV/0!</v>
      </c>
      <c r="H328" s="341"/>
      <c r="I328" s="341"/>
      <c r="J328" s="341"/>
    </row>
    <row r="329" spans="1:18" ht="15.75" hidden="1">
      <c r="A329" s="61"/>
      <c r="B329" s="1447"/>
      <c r="C329" s="1448"/>
      <c r="D329" s="1449"/>
      <c r="E329" s="57" t="s">
        <v>88</v>
      </c>
      <c r="F329" s="560"/>
      <c r="G329" s="341" t="e">
        <f t="shared" si="50"/>
        <v>#DIV/0!</v>
      </c>
      <c r="H329" s="341"/>
      <c r="I329" s="341"/>
      <c r="J329" s="341"/>
    </row>
    <row r="330" spans="1:18" ht="15.75" hidden="1">
      <c r="A330" s="61"/>
      <c r="B330" s="1447"/>
      <c r="C330" s="1448"/>
      <c r="D330" s="1449"/>
      <c r="E330" s="57" t="s">
        <v>88</v>
      </c>
      <c r="F330" s="560"/>
      <c r="G330" s="341" t="e">
        <f t="shared" si="50"/>
        <v>#DIV/0!</v>
      </c>
      <c r="H330" s="341"/>
      <c r="I330" s="341"/>
      <c r="J330" s="341"/>
    </row>
    <row r="331" spans="1:18" s="278" customFormat="1" ht="15.75" hidden="1">
      <c r="A331" s="83">
        <v>5</v>
      </c>
      <c r="B331" s="1291" t="s">
        <v>824</v>
      </c>
      <c r="C331" s="1292"/>
      <c r="D331" s="1293"/>
      <c r="E331" s="206" t="s">
        <v>109</v>
      </c>
      <c r="F331" s="207" t="s">
        <v>109</v>
      </c>
      <c r="G331" s="652" t="s">
        <v>109</v>
      </c>
      <c r="H331" s="209">
        <f>SUM(H332:H343)</f>
        <v>0</v>
      </c>
      <c r="I331" s="209">
        <f t="shared" ref="I331:J331" si="51">SUM(I332:I343)</f>
        <v>0</v>
      </c>
      <c r="J331" s="209">
        <f t="shared" si="51"/>
        <v>0</v>
      </c>
    </row>
    <row r="332" spans="1:18" ht="15.75" hidden="1">
      <c r="A332" s="61"/>
      <c r="B332" s="1447"/>
      <c r="C332" s="1448"/>
      <c r="D332" s="1449"/>
      <c r="E332" s="57" t="s">
        <v>88</v>
      </c>
      <c r="F332" s="560"/>
      <c r="G332" s="341" t="e">
        <f t="shared" si="50"/>
        <v>#DIV/0!</v>
      </c>
      <c r="H332" s="341"/>
      <c r="I332" s="341"/>
      <c r="J332" s="341"/>
      <c r="K332" s="59"/>
      <c r="L332" s="59"/>
      <c r="M332" s="59"/>
      <c r="N332" s="59"/>
      <c r="O332" s="59"/>
      <c r="P332" s="59"/>
      <c r="Q332" s="59"/>
      <c r="R332" s="59"/>
    </row>
    <row r="333" spans="1:18" ht="15.75" hidden="1">
      <c r="A333" s="61"/>
      <c r="B333" s="1447"/>
      <c r="C333" s="1448"/>
      <c r="D333" s="1449"/>
      <c r="E333" s="57" t="s">
        <v>88</v>
      </c>
      <c r="F333" s="560"/>
      <c r="G333" s="341" t="e">
        <f t="shared" si="50"/>
        <v>#DIV/0!</v>
      </c>
      <c r="H333" s="341"/>
      <c r="I333" s="341"/>
      <c r="J333" s="341"/>
      <c r="K333" s="59"/>
      <c r="L333" s="59"/>
      <c r="M333" s="59"/>
      <c r="N333" s="59"/>
      <c r="O333" s="59"/>
      <c r="P333" s="59"/>
      <c r="Q333" s="59"/>
      <c r="R333" s="59"/>
    </row>
    <row r="334" spans="1:18" ht="15.75" hidden="1">
      <c r="A334" s="61"/>
      <c r="B334" s="1447"/>
      <c r="C334" s="1448"/>
      <c r="D334" s="1449"/>
      <c r="E334" s="57" t="s">
        <v>88</v>
      </c>
      <c r="F334" s="560"/>
      <c r="G334" s="341" t="e">
        <f t="shared" si="50"/>
        <v>#DIV/0!</v>
      </c>
      <c r="H334" s="341"/>
      <c r="I334" s="341"/>
      <c r="J334" s="341"/>
      <c r="K334" s="59"/>
      <c r="L334" s="59"/>
      <c r="M334" s="59"/>
      <c r="N334" s="59"/>
      <c r="O334" s="59"/>
      <c r="P334" s="59"/>
      <c r="Q334" s="59"/>
      <c r="R334" s="59"/>
    </row>
    <row r="335" spans="1:18" ht="15.75" hidden="1">
      <c r="A335" s="61"/>
      <c r="B335" s="1447"/>
      <c r="C335" s="1448"/>
      <c r="D335" s="1449"/>
      <c r="E335" s="57" t="s">
        <v>88</v>
      </c>
      <c r="F335" s="560"/>
      <c r="G335" s="341" t="e">
        <f t="shared" ref="G335:G340" si="52">H335/F335</f>
        <v>#DIV/0!</v>
      </c>
      <c r="H335" s="341"/>
      <c r="I335" s="341"/>
      <c r="J335" s="341"/>
      <c r="K335" s="59"/>
      <c r="L335" s="59"/>
      <c r="M335" s="59"/>
      <c r="N335" s="59"/>
      <c r="O335" s="59"/>
      <c r="P335" s="59"/>
      <c r="Q335" s="59"/>
      <c r="R335" s="59"/>
    </row>
    <row r="336" spans="1:18" ht="15.75" hidden="1">
      <c r="A336" s="61"/>
      <c r="B336" s="1177"/>
      <c r="C336" s="1178"/>
      <c r="D336" s="1179"/>
      <c r="E336" s="57" t="s">
        <v>88</v>
      </c>
      <c r="F336" s="560"/>
      <c r="G336" s="341" t="e">
        <f t="shared" ref="G336:G338" si="53">H336/F336</f>
        <v>#DIV/0!</v>
      </c>
      <c r="H336" s="341"/>
      <c r="I336" s="341"/>
      <c r="J336" s="341"/>
      <c r="K336" s="59"/>
      <c r="L336" s="59"/>
      <c r="M336" s="59"/>
      <c r="N336" s="59"/>
      <c r="O336" s="59"/>
      <c r="P336" s="59"/>
      <c r="Q336" s="59"/>
      <c r="R336" s="59"/>
    </row>
    <row r="337" spans="1:18" ht="15.75" hidden="1">
      <c r="A337" s="61"/>
      <c r="B337" s="1177"/>
      <c r="C337" s="1178"/>
      <c r="D337" s="1179"/>
      <c r="E337" s="57" t="s">
        <v>88</v>
      </c>
      <c r="F337" s="560"/>
      <c r="G337" s="341" t="e">
        <f t="shared" si="53"/>
        <v>#DIV/0!</v>
      </c>
      <c r="H337" s="341"/>
      <c r="I337" s="341"/>
      <c r="J337" s="341"/>
      <c r="K337" s="59"/>
      <c r="L337" s="59"/>
      <c r="M337" s="59"/>
      <c r="N337" s="59"/>
      <c r="O337" s="59"/>
      <c r="P337" s="59"/>
      <c r="Q337" s="59"/>
      <c r="R337" s="59"/>
    </row>
    <row r="338" spans="1:18" ht="15.75" hidden="1">
      <c r="A338" s="61"/>
      <c r="B338" s="1177"/>
      <c r="C338" s="1178"/>
      <c r="D338" s="1179"/>
      <c r="E338" s="57" t="s">
        <v>88</v>
      </c>
      <c r="F338" s="560"/>
      <c r="G338" s="341" t="e">
        <f t="shared" si="53"/>
        <v>#DIV/0!</v>
      </c>
      <c r="H338" s="341"/>
      <c r="I338" s="341"/>
      <c r="J338" s="341"/>
      <c r="K338" s="59"/>
      <c r="L338" s="59"/>
      <c r="M338" s="59"/>
      <c r="N338" s="59"/>
      <c r="O338" s="59"/>
      <c r="P338" s="59"/>
      <c r="Q338" s="59"/>
      <c r="R338" s="59"/>
    </row>
    <row r="339" spans="1:18" ht="15.75" hidden="1">
      <c r="A339" s="61"/>
      <c r="B339" s="1177"/>
      <c r="C339" s="1178"/>
      <c r="D339" s="1179"/>
      <c r="E339" s="57" t="s">
        <v>88</v>
      </c>
      <c r="F339" s="560"/>
      <c r="G339" s="341" t="e">
        <f t="shared" si="52"/>
        <v>#DIV/0!</v>
      </c>
      <c r="H339" s="341"/>
      <c r="I339" s="341"/>
      <c r="J339" s="341"/>
      <c r="K339" s="59"/>
      <c r="L339" s="59"/>
      <c r="M339" s="59"/>
      <c r="N339" s="59"/>
      <c r="O339" s="59"/>
      <c r="P339" s="59"/>
      <c r="Q339" s="59"/>
      <c r="R339" s="59"/>
    </row>
    <row r="340" spans="1:18" ht="15.75" hidden="1">
      <c r="A340" s="61"/>
      <c r="B340" s="1177"/>
      <c r="C340" s="1178"/>
      <c r="D340" s="1179"/>
      <c r="E340" s="57" t="s">
        <v>88</v>
      </c>
      <c r="F340" s="560"/>
      <c r="G340" s="341" t="e">
        <f t="shared" si="52"/>
        <v>#DIV/0!</v>
      </c>
      <c r="H340" s="341"/>
      <c r="I340" s="341"/>
      <c r="J340" s="341"/>
      <c r="K340" s="59"/>
      <c r="L340" s="59"/>
      <c r="M340" s="59"/>
      <c r="N340" s="59"/>
      <c r="O340" s="59"/>
      <c r="P340" s="59"/>
      <c r="Q340" s="59"/>
      <c r="R340" s="59"/>
    </row>
    <row r="341" spans="1:18" ht="15.75" hidden="1">
      <c r="A341" s="61"/>
      <c r="B341" s="1177"/>
      <c r="C341" s="1178"/>
      <c r="D341" s="1179"/>
      <c r="E341" s="57" t="s">
        <v>88</v>
      </c>
      <c r="F341" s="560"/>
      <c r="G341" s="341" t="e">
        <f>H341/F341</f>
        <v>#DIV/0!</v>
      </c>
      <c r="H341" s="341"/>
      <c r="I341" s="341"/>
      <c r="J341" s="341"/>
      <c r="K341" s="59"/>
      <c r="L341" s="59"/>
      <c r="M341" s="59"/>
      <c r="N341" s="59"/>
      <c r="O341" s="59"/>
      <c r="P341" s="59"/>
      <c r="Q341" s="59"/>
      <c r="R341" s="59"/>
    </row>
    <row r="342" spans="1:18" ht="15.75" hidden="1">
      <c r="A342" s="61"/>
      <c r="B342" s="1177"/>
      <c r="C342" s="1178"/>
      <c r="D342" s="1179"/>
      <c r="E342" s="57" t="s">
        <v>88</v>
      </c>
      <c r="F342" s="560"/>
      <c r="G342" s="341" t="e">
        <f>H342/F342</f>
        <v>#DIV/0!</v>
      </c>
      <c r="H342" s="341"/>
      <c r="I342" s="341"/>
      <c r="J342" s="341"/>
      <c r="K342" s="59"/>
      <c r="L342" s="59"/>
      <c r="M342" s="59"/>
      <c r="N342" s="59"/>
      <c r="O342" s="59"/>
      <c r="P342" s="59"/>
      <c r="Q342" s="59"/>
      <c r="R342" s="59"/>
    </row>
    <row r="343" spans="1:18" ht="15.75" hidden="1">
      <c r="A343" s="61"/>
      <c r="B343" s="1177"/>
      <c r="C343" s="1178"/>
      <c r="D343" s="1179"/>
      <c r="E343" s="57" t="s">
        <v>88</v>
      </c>
      <c r="F343" s="560"/>
      <c r="G343" s="341" t="e">
        <f>H343/F343</f>
        <v>#DIV/0!</v>
      </c>
      <c r="H343" s="341"/>
      <c r="I343" s="341"/>
      <c r="J343" s="341"/>
      <c r="K343" s="59"/>
      <c r="L343" s="59"/>
      <c r="M343" s="59"/>
      <c r="N343" s="59"/>
      <c r="O343" s="59"/>
      <c r="P343" s="59"/>
      <c r="Q343" s="59"/>
      <c r="R343" s="59"/>
    </row>
    <row r="344" spans="1:18" ht="15.75">
      <c r="A344" s="1205" t="s">
        <v>63</v>
      </c>
      <c r="B344" s="1206"/>
      <c r="C344" s="1206"/>
      <c r="D344" s="1206"/>
      <c r="E344" s="1206"/>
      <c r="F344" s="1206"/>
      <c r="G344" s="1207"/>
      <c r="H344" s="67">
        <f>H331+H322+H315+H309+H302</f>
        <v>12000</v>
      </c>
      <c r="I344" s="67">
        <f t="shared" ref="I344:J344" si="54">I331+I322+I315+I309+I302</f>
        <v>0</v>
      </c>
      <c r="J344" s="67">
        <f t="shared" si="54"/>
        <v>0</v>
      </c>
      <c r="K344" s="59"/>
      <c r="L344" s="59"/>
      <c r="M344" s="59"/>
      <c r="N344" s="59"/>
      <c r="O344" s="59"/>
      <c r="P344" s="59"/>
      <c r="Q344" s="59"/>
      <c r="R344" s="59"/>
    </row>
    <row r="345" spans="1:18">
      <c r="K345" s="59"/>
      <c r="L345" s="59"/>
      <c r="M345" s="59"/>
      <c r="N345" s="59"/>
      <c r="O345" s="59"/>
      <c r="P345" s="59"/>
      <c r="Q345" s="59"/>
      <c r="R345" s="59"/>
    </row>
    <row r="346" spans="1:18" ht="15.75">
      <c r="B346" s="1332" t="s">
        <v>148</v>
      </c>
      <c r="C346" s="1332"/>
      <c r="D346" s="1332"/>
      <c r="E346" s="1332"/>
      <c r="F346" s="1332"/>
      <c r="G346" s="1332"/>
      <c r="H346" s="1332"/>
      <c r="I346" s="1332"/>
      <c r="J346" s="1332"/>
      <c r="K346" s="59"/>
      <c r="L346" s="59"/>
      <c r="M346" s="59"/>
      <c r="N346" s="59"/>
      <c r="O346" s="59"/>
      <c r="P346" s="59"/>
      <c r="Q346" s="59"/>
      <c r="R346" s="59"/>
    </row>
    <row r="347" spans="1:18" ht="15.75" hidden="1">
      <c r="A347" s="1263" t="s">
        <v>97</v>
      </c>
      <c r="B347" s="1218" t="s">
        <v>70</v>
      </c>
      <c r="C347" s="1219"/>
      <c r="D347" s="1220"/>
      <c r="E347" s="1180" t="s">
        <v>75</v>
      </c>
      <c r="F347" s="1224" t="s">
        <v>34</v>
      </c>
      <c r="G347" s="1225" t="s">
        <v>103</v>
      </c>
      <c r="H347" s="1226" t="s">
        <v>95</v>
      </c>
      <c r="I347" s="1226"/>
      <c r="J347" s="1226"/>
    </row>
    <row r="348" spans="1:18" ht="15.75" hidden="1">
      <c r="A348" s="1264"/>
      <c r="B348" s="1221"/>
      <c r="C348" s="1222"/>
      <c r="D348" s="1223"/>
      <c r="E348" s="1180"/>
      <c r="F348" s="1224"/>
      <c r="G348" s="1225"/>
      <c r="H348" s="32">
        <f>H14</f>
        <v>2024</v>
      </c>
      <c r="I348" s="32">
        <f>I14</f>
        <v>2025</v>
      </c>
      <c r="J348" s="32">
        <f>J14</f>
        <v>2026</v>
      </c>
    </row>
    <row r="349" spans="1:18" hidden="1">
      <c r="A349" s="50">
        <v>1</v>
      </c>
      <c r="B349" s="1217">
        <v>2</v>
      </c>
      <c r="C349" s="1217"/>
      <c r="D349" s="1217"/>
      <c r="E349" s="51">
        <v>3</v>
      </c>
      <c r="F349" s="51">
        <v>4</v>
      </c>
      <c r="G349" s="51">
        <v>5</v>
      </c>
      <c r="H349" s="75">
        <v>6</v>
      </c>
      <c r="I349" s="75">
        <v>7</v>
      </c>
      <c r="J349" s="75">
        <v>8</v>
      </c>
    </row>
    <row r="350" spans="1:18" s="278" customFormat="1" ht="15.75" hidden="1">
      <c r="A350" s="1245">
        <v>1</v>
      </c>
      <c r="B350" s="1248">
        <v>341</v>
      </c>
      <c r="C350" s="1251" t="s">
        <v>138</v>
      </c>
      <c r="D350" s="1252"/>
      <c r="E350" s="206" t="s">
        <v>109</v>
      </c>
      <c r="F350" s="207" t="s">
        <v>109</v>
      </c>
      <c r="G350" s="652" t="s">
        <v>109</v>
      </c>
      <c r="H350" s="652" t="s">
        <v>109</v>
      </c>
      <c r="I350" s="652" t="s">
        <v>109</v>
      </c>
      <c r="J350" s="652" t="s">
        <v>109</v>
      </c>
    </row>
    <row r="351" spans="1:18" s="618" customFormat="1" ht="15.75" hidden="1">
      <c r="A351" s="1246"/>
      <c r="B351" s="1249"/>
      <c r="C351" s="1254"/>
      <c r="D351" s="1255"/>
      <c r="E351" s="621" t="s">
        <v>86</v>
      </c>
      <c r="F351" s="58"/>
      <c r="G351" s="619" t="e">
        <f>H351/F351</f>
        <v>#DIV/0!</v>
      </c>
      <c r="H351" s="65"/>
      <c r="I351" s="65"/>
      <c r="J351" s="65"/>
    </row>
    <row r="352" spans="1:18" s="618" customFormat="1" ht="15.75" hidden="1">
      <c r="A352" s="1246"/>
      <c r="B352" s="1249"/>
      <c r="C352" s="1254"/>
      <c r="D352" s="1255"/>
      <c r="E352" s="621"/>
      <c r="F352" s="62"/>
      <c r="G352" s="619" t="e">
        <f>H352/F352</f>
        <v>#DIV/0!</v>
      </c>
      <c r="H352" s="619"/>
      <c r="I352" s="619"/>
      <c r="J352" s="619"/>
    </row>
    <row r="353" spans="1:10" s="618" customFormat="1" ht="15.75" hidden="1">
      <c r="A353" s="1246"/>
      <c r="B353" s="1249"/>
      <c r="C353" s="1254"/>
      <c r="D353" s="1255"/>
      <c r="E353" s="621"/>
      <c r="F353" s="62"/>
      <c r="G353" s="619" t="e">
        <f>H353/F353</f>
        <v>#DIV/0!</v>
      </c>
      <c r="H353" s="619"/>
      <c r="I353" s="619"/>
      <c r="J353" s="619"/>
    </row>
    <row r="354" spans="1:10" s="618" customFormat="1" ht="15.75" hidden="1">
      <c r="A354" s="1246"/>
      <c r="B354" s="1250"/>
      <c r="C354" s="1254"/>
      <c r="D354" s="1255"/>
      <c r="E354" s="621"/>
      <c r="F354" s="62"/>
      <c r="G354" s="619" t="e">
        <f>H354/F354</f>
        <v>#DIV/0!</v>
      </c>
      <c r="H354" s="619"/>
      <c r="I354" s="619"/>
      <c r="J354" s="619"/>
    </row>
    <row r="355" spans="1:10" s="87" customFormat="1" ht="15.75" hidden="1">
      <c r="A355" s="1247"/>
      <c r="B355" s="1242" t="s">
        <v>579</v>
      </c>
      <c r="C355" s="1243"/>
      <c r="D355" s="1243"/>
      <c r="E355" s="1243"/>
      <c r="F355" s="1243"/>
      <c r="G355" s="1244"/>
      <c r="H355" s="507">
        <f>SUM(H351:H354)</f>
        <v>0</v>
      </c>
      <c r="I355" s="507">
        <f>SUM(I351:I354)</f>
        <v>0</v>
      </c>
      <c r="J355" s="507">
        <f>SUM(J351:J354)</f>
        <v>0</v>
      </c>
    </row>
    <row r="356" spans="1:10" s="278" customFormat="1" ht="15.75">
      <c r="A356" s="1245">
        <v>2</v>
      </c>
      <c r="B356" s="1248">
        <v>342</v>
      </c>
      <c r="C356" s="1251" t="s">
        <v>578</v>
      </c>
      <c r="D356" s="1252"/>
      <c r="E356" s="206" t="s">
        <v>109</v>
      </c>
      <c r="F356" s="207" t="s">
        <v>109</v>
      </c>
      <c r="G356" s="652" t="s">
        <v>109</v>
      </c>
      <c r="H356" s="652" t="s">
        <v>109</v>
      </c>
      <c r="I356" s="652" t="s">
        <v>109</v>
      </c>
      <c r="J356" s="652" t="s">
        <v>109</v>
      </c>
    </row>
    <row r="357" spans="1:10" s="618" customFormat="1" ht="15.75">
      <c r="A357" s="1246"/>
      <c r="B357" s="1249"/>
      <c r="C357" s="1175" t="s">
        <v>900</v>
      </c>
      <c r="D357" s="1176"/>
      <c r="E357" s="621" t="s">
        <v>901</v>
      </c>
      <c r="F357" s="516">
        <v>290</v>
      </c>
      <c r="G357" s="341">
        <f t="shared" ref="G357:G359" si="55">H357/F357</f>
        <v>160</v>
      </c>
      <c r="H357" s="341">
        <v>46400</v>
      </c>
      <c r="I357" s="65">
        <v>46400</v>
      </c>
      <c r="J357" s="65">
        <v>46400</v>
      </c>
    </row>
    <row r="358" spans="1:10" s="618" customFormat="1" ht="15.75" hidden="1">
      <c r="A358" s="1246"/>
      <c r="B358" s="1249"/>
      <c r="C358" s="1254"/>
      <c r="D358" s="1255"/>
      <c r="E358" s="621" t="s">
        <v>88</v>
      </c>
      <c r="F358" s="516"/>
      <c r="G358" s="341" t="e">
        <f t="shared" si="55"/>
        <v>#DIV/0!</v>
      </c>
      <c r="H358" s="341"/>
      <c r="I358" s="619"/>
      <c r="J358" s="619"/>
    </row>
    <row r="359" spans="1:10" s="618" customFormat="1" ht="15.75" hidden="1">
      <c r="A359" s="1246"/>
      <c r="B359" s="1249"/>
      <c r="C359" s="1254"/>
      <c r="D359" s="1255"/>
      <c r="E359" s="621" t="s">
        <v>88</v>
      </c>
      <c r="F359" s="516"/>
      <c r="G359" s="341" t="e">
        <f t="shared" si="55"/>
        <v>#DIV/0!</v>
      </c>
      <c r="H359" s="341"/>
      <c r="I359" s="619"/>
      <c r="J359" s="619"/>
    </row>
    <row r="360" spans="1:10" s="618" customFormat="1" ht="15.75" hidden="1">
      <c r="A360" s="1246"/>
      <c r="B360" s="1249"/>
      <c r="C360" s="1254"/>
      <c r="D360" s="1255"/>
      <c r="E360" s="621" t="s">
        <v>88</v>
      </c>
      <c r="F360" s="559"/>
      <c r="G360" s="341" t="e">
        <f>H360/F360</f>
        <v>#DIV/0!</v>
      </c>
      <c r="H360" s="559"/>
      <c r="I360" s="559"/>
      <c r="J360" s="559"/>
    </row>
    <row r="361" spans="1:10" s="618" customFormat="1" ht="15.75" hidden="1">
      <c r="A361" s="1246"/>
      <c r="B361" s="1249"/>
      <c r="C361" s="1254"/>
      <c r="D361" s="1255"/>
      <c r="E361" s="621" t="s">
        <v>88</v>
      </c>
      <c r="F361" s="559"/>
      <c r="G361" s="341" t="e">
        <f>H361/F361</f>
        <v>#DIV/0!</v>
      </c>
      <c r="H361" s="559"/>
      <c r="I361" s="559"/>
      <c r="J361" s="559"/>
    </row>
    <row r="362" spans="1:10" s="618" customFormat="1" ht="15.75" hidden="1">
      <c r="A362" s="1246"/>
      <c r="B362" s="1249"/>
      <c r="C362" s="1254"/>
      <c r="D362" s="1255"/>
      <c r="E362" s="621" t="s">
        <v>88</v>
      </c>
      <c r="F362" s="559"/>
      <c r="G362" s="341" t="e">
        <f t="shared" ref="G362:G363" si="56">H362/F362</f>
        <v>#DIV/0!</v>
      </c>
      <c r="H362" s="559"/>
      <c r="I362" s="559"/>
      <c r="J362" s="559"/>
    </row>
    <row r="363" spans="1:10" s="618" customFormat="1" ht="15.75" hidden="1">
      <c r="A363" s="1246"/>
      <c r="B363" s="1249"/>
      <c r="C363" s="1254"/>
      <c r="D363" s="1255"/>
      <c r="E363" s="621" t="s">
        <v>88</v>
      </c>
      <c r="F363" s="559"/>
      <c r="G363" s="341" t="e">
        <f t="shared" si="56"/>
        <v>#DIV/0!</v>
      </c>
      <c r="H363" s="559"/>
      <c r="I363" s="559"/>
      <c r="J363" s="559"/>
    </row>
    <row r="364" spans="1:10" s="618" customFormat="1" ht="15.75" hidden="1">
      <c r="A364" s="1246"/>
      <c r="B364" s="1250"/>
      <c r="C364" s="1254"/>
      <c r="D364" s="1255"/>
      <c r="E364" s="621" t="s">
        <v>88</v>
      </c>
      <c r="F364" s="62"/>
      <c r="G364" s="619" t="e">
        <f>H364/F364</f>
        <v>#DIV/0!</v>
      </c>
      <c r="H364" s="619"/>
      <c r="I364" s="619"/>
      <c r="J364" s="619"/>
    </row>
    <row r="365" spans="1:10" s="87" customFormat="1" ht="15.75">
      <c r="A365" s="1247"/>
      <c r="B365" s="1242" t="s">
        <v>580</v>
      </c>
      <c r="C365" s="1243"/>
      <c r="D365" s="1243"/>
      <c r="E365" s="1243"/>
      <c r="F365" s="1243"/>
      <c r="G365" s="1244"/>
      <c r="H365" s="176">
        <f>SUM(H357:H364)</f>
        <v>46400</v>
      </c>
      <c r="I365" s="176">
        <f>SUM(I357:I364)</f>
        <v>46400</v>
      </c>
      <c r="J365" s="176">
        <f>SUM(J357:J364)</f>
        <v>46400</v>
      </c>
    </row>
    <row r="366" spans="1:10" s="278" customFormat="1" ht="15.75" hidden="1">
      <c r="A366" s="1245">
        <v>3</v>
      </c>
      <c r="B366" s="1248">
        <v>343</v>
      </c>
      <c r="C366" s="1251" t="s">
        <v>417</v>
      </c>
      <c r="D366" s="1252"/>
      <c r="E366" s="206" t="s">
        <v>109</v>
      </c>
      <c r="F366" s="207" t="s">
        <v>109</v>
      </c>
      <c r="G366" s="652" t="s">
        <v>109</v>
      </c>
      <c r="H366" s="652" t="s">
        <v>109</v>
      </c>
      <c r="I366" s="652" t="s">
        <v>109</v>
      </c>
      <c r="J366" s="652" t="s">
        <v>109</v>
      </c>
    </row>
    <row r="367" spans="1:10" s="618" customFormat="1" ht="15.75" hidden="1">
      <c r="A367" s="1246"/>
      <c r="B367" s="1249"/>
      <c r="C367" s="1254"/>
      <c r="D367" s="1255"/>
      <c r="E367" s="621" t="s">
        <v>159</v>
      </c>
      <c r="F367" s="620"/>
      <c r="G367" s="619" t="e">
        <f>H367/F367</f>
        <v>#DIV/0!</v>
      </c>
      <c r="H367" s="619"/>
      <c r="I367" s="619"/>
      <c r="J367" s="619"/>
    </row>
    <row r="368" spans="1:10" s="618" customFormat="1" ht="15.75" hidden="1">
      <c r="A368" s="1246"/>
      <c r="B368" s="1249"/>
      <c r="C368" s="1254"/>
      <c r="D368" s="1255"/>
      <c r="E368" s="621"/>
      <c r="F368" s="620"/>
      <c r="G368" s="619" t="e">
        <f>H368/F368</f>
        <v>#DIV/0!</v>
      </c>
      <c r="H368" s="619"/>
      <c r="I368" s="619"/>
      <c r="J368" s="619"/>
    </row>
    <row r="369" spans="1:10" s="618" customFormat="1" ht="15.75" hidden="1">
      <c r="A369" s="1246"/>
      <c r="B369" s="1250"/>
      <c r="C369" s="1254"/>
      <c r="D369" s="1255"/>
      <c r="E369" s="621"/>
      <c r="F369" s="620"/>
      <c r="G369" s="619" t="e">
        <f>H369/F369</f>
        <v>#DIV/0!</v>
      </c>
      <c r="H369" s="619"/>
      <c r="I369" s="619"/>
      <c r="J369" s="619"/>
    </row>
    <row r="370" spans="1:10" s="87" customFormat="1" ht="15.75" hidden="1">
      <c r="A370" s="1247"/>
      <c r="B370" s="1242" t="s">
        <v>581</v>
      </c>
      <c r="C370" s="1243"/>
      <c r="D370" s="1243"/>
      <c r="E370" s="1243"/>
      <c r="F370" s="1243"/>
      <c r="G370" s="1244"/>
      <c r="H370" s="507">
        <f>SUM(H367:H369)</f>
        <v>0</v>
      </c>
      <c r="I370" s="507">
        <f>SUM(I367:I369)</f>
        <v>0</v>
      </c>
      <c r="J370" s="507">
        <f>SUM(J367:J369)</f>
        <v>0</v>
      </c>
    </row>
    <row r="371" spans="1:10" s="278" customFormat="1" ht="15.75" hidden="1">
      <c r="A371" s="1245">
        <v>4</v>
      </c>
      <c r="B371" s="1267">
        <v>344</v>
      </c>
      <c r="C371" s="1297" t="s">
        <v>65</v>
      </c>
      <c r="D371" s="1297"/>
      <c r="E371" s="206" t="s">
        <v>109</v>
      </c>
      <c r="F371" s="207" t="s">
        <v>109</v>
      </c>
      <c r="G371" s="652" t="s">
        <v>109</v>
      </c>
      <c r="H371" s="652" t="s">
        <v>109</v>
      </c>
      <c r="I371" s="652" t="s">
        <v>109</v>
      </c>
      <c r="J371" s="652" t="s">
        <v>109</v>
      </c>
    </row>
    <row r="372" spans="1:10" s="618" customFormat="1" ht="15.75" hidden="1">
      <c r="A372" s="1246"/>
      <c r="B372" s="1267"/>
      <c r="C372" s="1187"/>
      <c r="D372" s="1187"/>
      <c r="E372" s="621" t="s">
        <v>134</v>
      </c>
      <c r="F372" s="620"/>
      <c r="G372" s="619" t="e">
        <f t="shared" ref="G372:G379" si="57">H372/F372</f>
        <v>#DIV/0!</v>
      </c>
      <c r="H372" s="619"/>
      <c r="I372" s="619"/>
      <c r="J372" s="619"/>
    </row>
    <row r="373" spans="1:10" s="618" customFormat="1" ht="15.75" hidden="1">
      <c r="A373" s="1246"/>
      <c r="B373" s="1267"/>
      <c r="C373" s="1187"/>
      <c r="D373" s="1187"/>
      <c r="E373" s="621" t="s">
        <v>134</v>
      </c>
      <c r="F373" s="620"/>
      <c r="G373" s="619" t="e">
        <f t="shared" si="57"/>
        <v>#DIV/0!</v>
      </c>
      <c r="H373" s="619"/>
      <c r="I373" s="619"/>
      <c r="J373" s="619"/>
    </row>
    <row r="374" spans="1:10" s="618" customFormat="1" ht="15.75" hidden="1">
      <c r="A374" s="1246"/>
      <c r="B374" s="1267"/>
      <c r="C374" s="1424"/>
      <c r="D374" s="1424"/>
      <c r="E374" s="621" t="s">
        <v>88</v>
      </c>
      <c r="F374" s="620"/>
      <c r="G374" s="619" t="e">
        <f t="shared" si="57"/>
        <v>#DIV/0!</v>
      </c>
      <c r="H374" s="619"/>
      <c r="I374" s="619"/>
      <c r="J374" s="619"/>
    </row>
    <row r="375" spans="1:10" s="618" customFormat="1" ht="15.75" hidden="1">
      <c r="A375" s="1246"/>
      <c r="B375" s="1267"/>
      <c r="C375" s="1253"/>
      <c r="D375" s="1253"/>
      <c r="E375" s="621" t="s">
        <v>88</v>
      </c>
      <c r="F375" s="620"/>
      <c r="G375" s="341" t="e">
        <f t="shared" si="57"/>
        <v>#DIV/0!</v>
      </c>
      <c r="H375" s="619"/>
      <c r="I375" s="619"/>
      <c r="J375" s="619"/>
    </row>
    <row r="376" spans="1:10" s="618" customFormat="1" ht="15.75" hidden="1">
      <c r="A376" s="1246"/>
      <c r="B376" s="1267"/>
      <c r="C376" s="1253"/>
      <c r="D376" s="1253"/>
      <c r="E376" s="621" t="s">
        <v>676</v>
      </c>
      <c r="F376" s="620"/>
      <c r="G376" s="341" t="e">
        <f t="shared" si="57"/>
        <v>#DIV/0!</v>
      </c>
      <c r="H376" s="619"/>
      <c r="I376" s="619"/>
      <c r="J376" s="619"/>
    </row>
    <row r="377" spans="1:10" s="618" customFormat="1" ht="15.75" hidden="1">
      <c r="A377" s="1246"/>
      <c r="B377" s="1267"/>
      <c r="C377" s="1253"/>
      <c r="D377" s="1253"/>
      <c r="E377" s="621" t="s">
        <v>676</v>
      </c>
      <c r="F377" s="620"/>
      <c r="G377" s="341" t="e">
        <f t="shared" si="57"/>
        <v>#DIV/0!</v>
      </c>
      <c r="H377" s="619"/>
      <c r="I377" s="619"/>
      <c r="J377" s="619"/>
    </row>
    <row r="378" spans="1:10" s="618" customFormat="1" ht="15.75" hidden="1">
      <c r="A378" s="1246"/>
      <c r="B378" s="1267"/>
      <c r="C378" s="1253"/>
      <c r="D378" s="1253"/>
      <c r="E378" s="621" t="s">
        <v>88</v>
      </c>
      <c r="F378" s="620"/>
      <c r="G378" s="341" t="e">
        <f t="shared" si="57"/>
        <v>#DIV/0!</v>
      </c>
      <c r="H378" s="619"/>
      <c r="I378" s="619"/>
      <c r="J378" s="619"/>
    </row>
    <row r="379" spans="1:10" s="618" customFormat="1" ht="15.75" hidden="1">
      <c r="A379" s="1246"/>
      <c r="B379" s="1267"/>
      <c r="C379" s="1253"/>
      <c r="D379" s="1253"/>
      <c r="E379" s="621" t="s">
        <v>88</v>
      </c>
      <c r="F379" s="620"/>
      <c r="G379" s="341" t="e">
        <f t="shared" si="57"/>
        <v>#DIV/0!</v>
      </c>
      <c r="H379" s="619"/>
      <c r="I379" s="619"/>
      <c r="J379" s="619"/>
    </row>
    <row r="380" spans="1:10" s="666" customFormat="1" ht="15.75" hidden="1">
      <c r="A380" s="1247"/>
      <c r="B380" s="1242" t="s">
        <v>582</v>
      </c>
      <c r="C380" s="1243"/>
      <c r="D380" s="1243"/>
      <c r="E380" s="1243"/>
      <c r="F380" s="1243"/>
      <c r="G380" s="1244"/>
      <c r="H380" s="507">
        <f>SUM(H372:H379)</f>
        <v>0</v>
      </c>
      <c r="I380" s="507">
        <f>SUM(I372:I379)</f>
        <v>0</v>
      </c>
      <c r="J380" s="507">
        <f>SUM(J372:J379)</f>
        <v>0</v>
      </c>
    </row>
    <row r="381" spans="1:10" s="278" customFormat="1" ht="15.75" hidden="1">
      <c r="A381" s="1245">
        <v>5</v>
      </c>
      <c r="B381" s="1248">
        <v>345</v>
      </c>
      <c r="C381" s="1251" t="s">
        <v>137</v>
      </c>
      <c r="D381" s="1252"/>
      <c r="E381" s="206" t="s">
        <v>109</v>
      </c>
      <c r="F381" s="207" t="s">
        <v>109</v>
      </c>
      <c r="G381" s="652" t="s">
        <v>109</v>
      </c>
      <c r="H381" s="652" t="s">
        <v>109</v>
      </c>
      <c r="I381" s="652" t="s">
        <v>109</v>
      </c>
      <c r="J381" s="652" t="s">
        <v>109</v>
      </c>
    </row>
    <row r="382" spans="1:10" s="618" customFormat="1" ht="15.75" hidden="1">
      <c r="A382" s="1246"/>
      <c r="B382" s="1249"/>
      <c r="C382" s="1175"/>
      <c r="D382" s="1176"/>
      <c r="E382" s="621" t="s">
        <v>88</v>
      </c>
      <c r="F382" s="620"/>
      <c r="G382" s="619" t="e">
        <f>H382/F382</f>
        <v>#DIV/0!</v>
      </c>
      <c r="H382" s="619"/>
      <c r="I382" s="619"/>
      <c r="J382" s="619"/>
    </row>
    <row r="383" spans="1:10" s="618" customFormat="1" ht="15.75" hidden="1">
      <c r="A383" s="1246"/>
      <c r="B383" s="1249"/>
      <c r="C383" s="1175"/>
      <c r="D383" s="1176"/>
      <c r="E383" s="621" t="s">
        <v>88</v>
      </c>
      <c r="F383" s="620"/>
      <c r="G383" s="619" t="e">
        <f>H383/F383</f>
        <v>#DIV/0!</v>
      </c>
      <c r="H383" s="619"/>
      <c r="I383" s="619"/>
      <c r="J383" s="619"/>
    </row>
    <row r="384" spans="1:10" s="618" customFormat="1" ht="15.75" hidden="1">
      <c r="A384" s="1246"/>
      <c r="B384" s="1249"/>
      <c r="C384" s="1175"/>
      <c r="D384" s="1176"/>
      <c r="E384" s="621" t="s">
        <v>88</v>
      </c>
      <c r="F384" s="620"/>
      <c r="G384" s="619" t="e">
        <f>H384/F384</f>
        <v>#DIV/0!</v>
      </c>
      <c r="H384" s="619"/>
      <c r="I384" s="619"/>
      <c r="J384" s="619"/>
    </row>
    <row r="385" spans="1:10" s="618" customFormat="1" ht="15.75" hidden="1">
      <c r="A385" s="1246"/>
      <c r="B385" s="1249"/>
      <c r="C385" s="1254"/>
      <c r="D385" s="1255"/>
      <c r="E385" s="621" t="s">
        <v>88</v>
      </c>
      <c r="F385" s="620"/>
      <c r="G385" s="619" t="e">
        <f>H385/F385</f>
        <v>#DIV/0!</v>
      </c>
      <c r="H385" s="619"/>
      <c r="I385" s="619"/>
      <c r="J385" s="619"/>
    </row>
    <row r="386" spans="1:10" s="618" customFormat="1" ht="15.75" hidden="1">
      <c r="A386" s="1246"/>
      <c r="B386" s="1250"/>
      <c r="C386" s="1175"/>
      <c r="D386" s="1176"/>
      <c r="E386" s="621" t="s">
        <v>88</v>
      </c>
      <c r="F386" s="620"/>
      <c r="G386" s="619" t="e">
        <f>H386/F386</f>
        <v>#DIV/0!</v>
      </c>
      <c r="H386" s="619"/>
      <c r="I386" s="619"/>
      <c r="J386" s="619"/>
    </row>
    <row r="387" spans="1:10" s="666" customFormat="1" ht="15.75" hidden="1">
      <c r="A387" s="1247"/>
      <c r="B387" s="1242" t="s">
        <v>583</v>
      </c>
      <c r="C387" s="1243"/>
      <c r="D387" s="1243"/>
      <c r="E387" s="1243"/>
      <c r="F387" s="1243"/>
      <c r="G387" s="1244"/>
      <c r="H387" s="507">
        <f>SUM(H382:H386)</f>
        <v>0</v>
      </c>
      <c r="I387" s="507">
        <f>SUM(I382:I386)</f>
        <v>0</v>
      </c>
      <c r="J387" s="507">
        <f>SUM(J382:J386)</f>
        <v>0</v>
      </c>
    </row>
    <row r="388" spans="1:10" s="278" customFormat="1" ht="33" hidden="1" customHeight="1">
      <c r="A388" s="1245">
        <v>6</v>
      </c>
      <c r="B388" s="1267">
        <v>346</v>
      </c>
      <c r="C388" s="1277" t="s">
        <v>703</v>
      </c>
      <c r="D388" s="1278"/>
      <c r="E388" s="206" t="s">
        <v>109</v>
      </c>
      <c r="F388" s="207" t="s">
        <v>109</v>
      </c>
      <c r="G388" s="652" t="s">
        <v>109</v>
      </c>
      <c r="H388" s="652" t="s">
        <v>109</v>
      </c>
      <c r="I388" s="652" t="s">
        <v>109</v>
      </c>
      <c r="J388" s="652" t="s">
        <v>109</v>
      </c>
    </row>
    <row r="389" spans="1:10" s="618" customFormat="1" ht="15.75" hidden="1">
      <c r="A389" s="1246"/>
      <c r="B389" s="1267"/>
      <c r="C389" s="1285"/>
      <c r="D389" s="1285"/>
      <c r="E389" s="621" t="s">
        <v>88</v>
      </c>
      <c r="F389" s="516"/>
      <c r="G389" s="341" t="e">
        <f t="shared" ref="G389" si="58">H389/F389</f>
        <v>#DIV/0!</v>
      </c>
      <c r="H389" s="341"/>
      <c r="I389" s="619"/>
      <c r="J389" s="619"/>
    </row>
    <row r="390" spans="1:10" s="618" customFormat="1" ht="15.75" hidden="1">
      <c r="A390" s="1246"/>
      <c r="B390" s="1267"/>
      <c r="C390" s="1285"/>
      <c r="D390" s="1285"/>
      <c r="E390" s="621" t="s">
        <v>88</v>
      </c>
      <c r="F390" s="620"/>
      <c r="G390" s="619" t="e">
        <f>H390/F390</f>
        <v>#DIV/0!</v>
      </c>
      <c r="H390" s="619"/>
      <c r="I390" s="619"/>
      <c r="J390" s="619"/>
    </row>
    <row r="391" spans="1:10" s="618" customFormat="1" ht="15.75" hidden="1">
      <c r="A391" s="1246"/>
      <c r="B391" s="1267"/>
      <c r="C391" s="1285"/>
      <c r="D391" s="1285"/>
      <c r="E391" s="621" t="s">
        <v>88</v>
      </c>
      <c r="F391" s="620"/>
      <c r="G391" s="619" t="e">
        <f>H391/F391</f>
        <v>#DIV/0!</v>
      </c>
      <c r="H391" s="619"/>
      <c r="I391" s="619"/>
      <c r="J391" s="619"/>
    </row>
    <row r="392" spans="1:10" s="618" customFormat="1" ht="15.75" hidden="1">
      <c r="A392" s="1246"/>
      <c r="B392" s="1267"/>
      <c r="C392" s="1285"/>
      <c r="D392" s="1285"/>
      <c r="E392" s="621" t="s">
        <v>88</v>
      </c>
      <c r="F392" s="620"/>
      <c r="G392" s="619" t="e">
        <f>H392/F392</f>
        <v>#DIV/0!</v>
      </c>
      <c r="H392" s="619"/>
      <c r="I392" s="619"/>
      <c r="J392" s="619"/>
    </row>
    <row r="393" spans="1:10" s="618" customFormat="1" ht="15.75" hidden="1">
      <c r="A393" s="1246"/>
      <c r="B393" s="1440" t="s">
        <v>576</v>
      </c>
      <c r="C393" s="1441"/>
      <c r="D393" s="1441"/>
      <c r="E393" s="1441"/>
      <c r="F393" s="1441"/>
      <c r="G393" s="1442"/>
      <c r="H393" s="176">
        <f>SUM(H389:H392)</f>
        <v>0</v>
      </c>
      <c r="I393" s="176">
        <f>SUM(I389:I392)</f>
        <v>0</v>
      </c>
      <c r="J393" s="176">
        <f>SUM(J389:J392)</f>
        <v>0</v>
      </c>
    </row>
    <row r="394" spans="1:10" s="618" customFormat="1" ht="15.75" hidden="1">
      <c r="A394" s="1246"/>
      <c r="B394" s="1267">
        <v>346</v>
      </c>
      <c r="C394" s="1277" t="s">
        <v>704</v>
      </c>
      <c r="D394" s="1278"/>
      <c r="E394" s="206" t="s">
        <v>109</v>
      </c>
      <c r="F394" s="207" t="s">
        <v>109</v>
      </c>
      <c r="G394" s="652" t="s">
        <v>109</v>
      </c>
      <c r="H394" s="652" t="s">
        <v>109</v>
      </c>
      <c r="I394" s="652" t="s">
        <v>109</v>
      </c>
      <c r="J394" s="652" t="s">
        <v>109</v>
      </c>
    </row>
    <row r="395" spans="1:10" s="618" customFormat="1" ht="15.75" hidden="1">
      <c r="A395" s="1246"/>
      <c r="B395" s="1267"/>
      <c r="C395" s="1175"/>
      <c r="D395" s="1176"/>
      <c r="E395" s="621" t="s">
        <v>88</v>
      </c>
      <c r="F395" s="620"/>
      <c r="G395" s="619" t="e">
        <f t="shared" ref="G395:G404" si="59">H395/F395</f>
        <v>#DIV/0!</v>
      </c>
      <c r="H395" s="619"/>
      <c r="I395" s="619"/>
      <c r="J395" s="619"/>
    </row>
    <row r="396" spans="1:10" s="618" customFormat="1" ht="15.75" hidden="1">
      <c r="A396" s="1246"/>
      <c r="B396" s="1267"/>
      <c r="C396" s="1175"/>
      <c r="D396" s="1176"/>
      <c r="E396" s="621" t="s">
        <v>88</v>
      </c>
      <c r="F396" s="620"/>
      <c r="G396" s="619" t="e">
        <f t="shared" si="59"/>
        <v>#DIV/0!</v>
      </c>
      <c r="H396" s="619"/>
      <c r="I396" s="619"/>
      <c r="J396" s="619"/>
    </row>
    <row r="397" spans="1:10" s="618" customFormat="1" ht="15.75" hidden="1">
      <c r="A397" s="1246"/>
      <c r="B397" s="1267"/>
      <c r="C397" s="1175"/>
      <c r="D397" s="1176"/>
      <c r="E397" s="621" t="s">
        <v>88</v>
      </c>
      <c r="F397" s="620"/>
      <c r="G397" s="619" t="e">
        <f t="shared" si="59"/>
        <v>#DIV/0!</v>
      </c>
      <c r="H397" s="619"/>
      <c r="I397" s="619"/>
      <c r="J397" s="619"/>
    </row>
    <row r="398" spans="1:10" s="618" customFormat="1" ht="15.75" hidden="1">
      <c r="A398" s="1246"/>
      <c r="B398" s="1267"/>
      <c r="C398" s="1175"/>
      <c r="D398" s="1176"/>
      <c r="E398" s="621" t="s">
        <v>88</v>
      </c>
      <c r="F398" s="620"/>
      <c r="G398" s="619" t="e">
        <f t="shared" si="59"/>
        <v>#DIV/0!</v>
      </c>
      <c r="H398" s="619"/>
      <c r="I398" s="619"/>
      <c r="J398" s="619"/>
    </row>
    <row r="399" spans="1:10" s="618" customFormat="1" ht="15.75" hidden="1">
      <c r="A399" s="1246"/>
      <c r="B399" s="1440" t="s">
        <v>576</v>
      </c>
      <c r="C399" s="1441"/>
      <c r="D399" s="1441"/>
      <c r="E399" s="1441"/>
      <c r="F399" s="1441"/>
      <c r="G399" s="1442"/>
      <c r="H399" s="507">
        <f>SUM(H395:H398)</f>
        <v>0</v>
      </c>
      <c r="I399" s="507">
        <f>SUM(I395:I398)</f>
        <v>0</v>
      </c>
      <c r="J399" s="507">
        <f>SUM(J395:J398)</f>
        <v>0</v>
      </c>
    </row>
    <row r="400" spans="1:10" s="618" customFormat="1" ht="30.6" hidden="1" customHeight="1">
      <c r="A400" s="1246"/>
      <c r="B400" s="1267">
        <v>346</v>
      </c>
      <c r="C400" s="1277" t="s">
        <v>575</v>
      </c>
      <c r="D400" s="1278"/>
      <c r="E400" s="206" t="s">
        <v>109</v>
      </c>
      <c r="F400" s="207" t="s">
        <v>109</v>
      </c>
      <c r="G400" s="652" t="s">
        <v>109</v>
      </c>
      <c r="H400" s="652" t="s">
        <v>109</v>
      </c>
      <c r="I400" s="652" t="s">
        <v>109</v>
      </c>
      <c r="J400" s="652" t="s">
        <v>109</v>
      </c>
    </row>
    <row r="401" spans="1:10" s="618" customFormat="1" ht="15.75" hidden="1">
      <c r="A401" s="1246"/>
      <c r="B401" s="1267"/>
      <c r="C401" s="1175"/>
      <c r="D401" s="1176"/>
      <c r="E401" s="621" t="s">
        <v>88</v>
      </c>
      <c r="F401" s="620"/>
      <c r="G401" s="619" t="e">
        <f t="shared" si="59"/>
        <v>#DIV/0!</v>
      </c>
      <c r="H401" s="619"/>
      <c r="I401" s="619"/>
      <c r="J401" s="619"/>
    </row>
    <row r="402" spans="1:10" s="618" customFormat="1" ht="15.75" hidden="1">
      <c r="A402" s="1246"/>
      <c r="B402" s="1267"/>
      <c r="C402" s="1175"/>
      <c r="D402" s="1176"/>
      <c r="E402" s="621" t="s">
        <v>88</v>
      </c>
      <c r="F402" s="620"/>
      <c r="G402" s="619" t="e">
        <f t="shared" si="59"/>
        <v>#DIV/0!</v>
      </c>
      <c r="H402" s="619"/>
      <c r="I402" s="619"/>
      <c r="J402" s="619"/>
    </row>
    <row r="403" spans="1:10" s="618" customFormat="1" ht="15.75" hidden="1">
      <c r="A403" s="1246"/>
      <c r="B403" s="1267"/>
      <c r="C403" s="1175"/>
      <c r="D403" s="1176"/>
      <c r="E403" s="621" t="s">
        <v>88</v>
      </c>
      <c r="F403" s="620"/>
      <c r="G403" s="619" t="e">
        <f t="shared" si="59"/>
        <v>#DIV/0!</v>
      </c>
      <c r="H403" s="619"/>
      <c r="I403" s="619"/>
      <c r="J403" s="619"/>
    </row>
    <row r="404" spans="1:10" s="618" customFormat="1" ht="15.75" hidden="1">
      <c r="A404" s="1246"/>
      <c r="B404" s="1267"/>
      <c r="C404" s="1175"/>
      <c r="D404" s="1176"/>
      <c r="E404" s="621" t="s">
        <v>88</v>
      </c>
      <c r="F404" s="620"/>
      <c r="G404" s="619" t="e">
        <f t="shared" si="59"/>
        <v>#DIV/0!</v>
      </c>
      <c r="H404" s="619"/>
      <c r="I404" s="619"/>
      <c r="J404" s="619"/>
    </row>
    <row r="405" spans="1:10" s="618" customFormat="1" ht="15.75" hidden="1">
      <c r="A405" s="1246"/>
      <c r="B405" s="1440" t="s">
        <v>576</v>
      </c>
      <c r="C405" s="1441"/>
      <c r="D405" s="1441"/>
      <c r="E405" s="1441"/>
      <c r="F405" s="1441"/>
      <c r="G405" s="1442"/>
      <c r="H405" s="507">
        <f>SUM(H401:H404)</f>
        <v>0</v>
      </c>
      <c r="I405" s="507">
        <f>SUM(I401:I404)</f>
        <v>0</v>
      </c>
      <c r="J405" s="507">
        <f>SUM(J401:J404)</f>
        <v>0</v>
      </c>
    </row>
    <row r="406" spans="1:10" s="618" customFormat="1" ht="15.75" hidden="1">
      <c r="A406" s="1246"/>
      <c r="B406" s="1267">
        <v>346</v>
      </c>
      <c r="C406" s="1277" t="s">
        <v>577</v>
      </c>
      <c r="D406" s="1278"/>
      <c r="E406" s="206" t="s">
        <v>109</v>
      </c>
      <c r="F406" s="207" t="s">
        <v>109</v>
      </c>
      <c r="G406" s="652" t="s">
        <v>109</v>
      </c>
      <c r="H406" s="652" t="s">
        <v>109</v>
      </c>
      <c r="I406" s="652" t="s">
        <v>109</v>
      </c>
      <c r="J406" s="652" t="s">
        <v>109</v>
      </c>
    </row>
    <row r="407" spans="1:10" s="618" customFormat="1" ht="15.75" hidden="1">
      <c r="A407" s="1246"/>
      <c r="B407" s="1267"/>
      <c r="C407" s="1175"/>
      <c r="D407" s="1176"/>
      <c r="E407" s="621" t="s">
        <v>88</v>
      </c>
      <c r="F407" s="620"/>
      <c r="G407" s="619" t="e">
        <f>H407/F407</f>
        <v>#DIV/0!</v>
      </c>
      <c r="H407" s="619"/>
      <c r="I407" s="619"/>
      <c r="J407" s="619"/>
    </row>
    <row r="408" spans="1:10" s="618" customFormat="1" ht="15.75" hidden="1">
      <c r="A408" s="1246"/>
      <c r="B408" s="1267"/>
      <c r="C408" s="1175"/>
      <c r="D408" s="1176"/>
      <c r="E408" s="621" t="s">
        <v>88</v>
      </c>
      <c r="F408" s="620"/>
      <c r="G408" s="619" t="e">
        <f>H408/F408</f>
        <v>#DIV/0!</v>
      </c>
      <c r="H408" s="619"/>
      <c r="I408" s="619"/>
      <c r="J408" s="619"/>
    </row>
    <row r="409" spans="1:10" s="618" customFormat="1" ht="15.75" hidden="1">
      <c r="A409" s="1246"/>
      <c r="B409" s="1267"/>
      <c r="C409" s="1175"/>
      <c r="D409" s="1176"/>
      <c r="E409" s="621" t="s">
        <v>88</v>
      </c>
      <c r="F409" s="620"/>
      <c r="G409" s="619" t="e">
        <f>H409/F409</f>
        <v>#DIV/0!</v>
      </c>
      <c r="H409" s="619"/>
      <c r="I409" s="619"/>
      <c r="J409" s="619"/>
    </row>
    <row r="410" spans="1:10" s="618" customFormat="1" ht="15.75" hidden="1">
      <c r="A410" s="1246"/>
      <c r="B410" s="1267"/>
      <c r="C410" s="1175"/>
      <c r="D410" s="1176"/>
      <c r="E410" s="621" t="s">
        <v>88</v>
      </c>
      <c r="F410" s="620"/>
      <c r="G410" s="619" t="e">
        <f>H410/F410</f>
        <v>#DIV/0!</v>
      </c>
      <c r="H410" s="619"/>
      <c r="I410" s="619"/>
      <c r="J410" s="619"/>
    </row>
    <row r="411" spans="1:10" s="618" customFormat="1" ht="15.75" hidden="1">
      <c r="A411" s="1246"/>
      <c r="B411" s="1440" t="s">
        <v>576</v>
      </c>
      <c r="C411" s="1441"/>
      <c r="D411" s="1441"/>
      <c r="E411" s="1441"/>
      <c r="F411" s="1441"/>
      <c r="G411" s="1442"/>
      <c r="H411" s="507">
        <f>SUM(H407:H410)</f>
        <v>0</v>
      </c>
      <c r="I411" s="507">
        <f>SUM(I407:I410)</f>
        <v>0</v>
      </c>
      <c r="J411" s="507">
        <f>SUM(J407:J410)</f>
        <v>0</v>
      </c>
    </row>
    <row r="412" spans="1:10" s="618" customFormat="1" ht="15.75" hidden="1">
      <c r="A412" s="1246"/>
      <c r="B412" s="1267">
        <v>346</v>
      </c>
      <c r="C412" s="1277" t="s">
        <v>136</v>
      </c>
      <c r="D412" s="1278"/>
      <c r="E412" s="206" t="s">
        <v>109</v>
      </c>
      <c r="F412" s="207" t="s">
        <v>109</v>
      </c>
      <c r="G412" s="652" t="s">
        <v>109</v>
      </c>
      <c r="H412" s="652" t="s">
        <v>109</v>
      </c>
      <c r="I412" s="652" t="s">
        <v>109</v>
      </c>
      <c r="J412" s="652" t="s">
        <v>109</v>
      </c>
    </row>
    <row r="413" spans="1:10" s="618" customFormat="1" ht="15.75" hidden="1">
      <c r="A413" s="1246"/>
      <c r="B413" s="1267"/>
      <c r="C413" s="1175"/>
      <c r="D413" s="1176"/>
      <c r="E413" s="621" t="s">
        <v>88</v>
      </c>
      <c r="F413" s="620"/>
      <c r="G413" s="619" t="e">
        <f>H413/F413</f>
        <v>#DIV/0!</v>
      </c>
      <c r="H413" s="619"/>
      <c r="I413" s="619"/>
      <c r="J413" s="619"/>
    </row>
    <row r="414" spans="1:10" s="618" customFormat="1" ht="15.75" hidden="1">
      <c r="A414" s="1246"/>
      <c r="B414" s="1267"/>
      <c r="C414" s="1175"/>
      <c r="D414" s="1176"/>
      <c r="E414" s="621" t="s">
        <v>88</v>
      </c>
      <c r="F414" s="620"/>
      <c r="G414" s="619" t="e">
        <f>H414/F414</f>
        <v>#DIV/0!</v>
      </c>
      <c r="H414" s="619"/>
      <c r="I414" s="619"/>
      <c r="J414" s="619"/>
    </row>
    <row r="415" spans="1:10" s="618" customFormat="1" ht="15.75" hidden="1">
      <c r="A415" s="1246"/>
      <c r="B415" s="1267"/>
      <c r="C415" s="1175"/>
      <c r="D415" s="1176"/>
      <c r="E415" s="621" t="s">
        <v>88</v>
      </c>
      <c r="F415" s="620"/>
      <c r="G415" s="619" t="e">
        <f>H415/F415</f>
        <v>#DIV/0!</v>
      </c>
      <c r="H415" s="619"/>
      <c r="I415" s="619"/>
      <c r="J415" s="619"/>
    </row>
    <row r="416" spans="1:10" s="618" customFormat="1" ht="15.75" hidden="1">
      <c r="A416" s="1246"/>
      <c r="B416" s="1267"/>
      <c r="C416" s="1175"/>
      <c r="D416" s="1176"/>
      <c r="E416" s="621" t="s">
        <v>88</v>
      </c>
      <c r="F416" s="620"/>
      <c r="G416" s="619" t="e">
        <f t="shared" ref="G416:G419" si="60">H416/F416</f>
        <v>#DIV/0!</v>
      </c>
      <c r="H416" s="619"/>
      <c r="I416" s="619"/>
      <c r="J416" s="619"/>
    </row>
    <row r="417" spans="1:10" s="618" customFormat="1" ht="15.75" hidden="1">
      <c r="A417" s="1246"/>
      <c r="B417" s="1267"/>
      <c r="C417" s="1175"/>
      <c r="D417" s="1176"/>
      <c r="E417" s="621" t="s">
        <v>88</v>
      </c>
      <c r="F417" s="620"/>
      <c r="G417" s="619" t="e">
        <f>H417/F417</f>
        <v>#DIV/0!</v>
      </c>
      <c r="H417" s="619"/>
      <c r="I417" s="619"/>
      <c r="J417" s="619"/>
    </row>
    <row r="418" spans="1:10" s="618" customFormat="1" ht="15.75" hidden="1">
      <c r="A418" s="1246"/>
      <c r="B418" s="1267"/>
      <c r="C418" s="1175"/>
      <c r="D418" s="1176"/>
      <c r="E418" s="621" t="s">
        <v>88</v>
      </c>
      <c r="F418" s="620"/>
      <c r="G418" s="619" t="e">
        <f>H418/F418</f>
        <v>#DIV/0!</v>
      </c>
      <c r="H418" s="619"/>
      <c r="I418" s="619"/>
      <c r="J418" s="619"/>
    </row>
    <row r="419" spans="1:10" s="618" customFormat="1" ht="15.75" hidden="1">
      <c r="A419" s="1246"/>
      <c r="B419" s="1267"/>
      <c r="C419" s="1175"/>
      <c r="D419" s="1176"/>
      <c r="E419" s="621" t="s">
        <v>88</v>
      </c>
      <c r="F419" s="620"/>
      <c r="G419" s="619" t="e">
        <f t="shared" si="60"/>
        <v>#DIV/0!</v>
      </c>
      <c r="H419" s="619"/>
      <c r="I419" s="619"/>
      <c r="J419" s="619"/>
    </row>
    <row r="420" spans="1:10" s="618" customFormat="1" ht="15.75" hidden="1">
      <c r="A420" s="1246"/>
      <c r="B420" s="1267"/>
      <c r="C420" s="1175"/>
      <c r="D420" s="1176"/>
      <c r="E420" s="621" t="s">
        <v>88</v>
      </c>
      <c r="F420" s="620"/>
      <c r="G420" s="619" t="e">
        <f>H420/F420</f>
        <v>#DIV/0!</v>
      </c>
      <c r="H420" s="619"/>
      <c r="I420" s="619"/>
      <c r="J420" s="619"/>
    </row>
    <row r="421" spans="1:10" s="618" customFormat="1" ht="15.75" hidden="1">
      <c r="A421" s="1246"/>
      <c r="B421" s="1440" t="s">
        <v>576</v>
      </c>
      <c r="C421" s="1441"/>
      <c r="D421" s="1441"/>
      <c r="E421" s="1441"/>
      <c r="F421" s="1441"/>
      <c r="G421" s="1442"/>
      <c r="H421" s="507">
        <f>SUM(H413:H420)</f>
        <v>0</v>
      </c>
      <c r="I421" s="507">
        <f>SUM(I413:I420)</f>
        <v>0</v>
      </c>
      <c r="J421" s="507">
        <f>SUM(J413:J420)</f>
        <v>0</v>
      </c>
    </row>
    <row r="422" spans="1:10" s="87" customFormat="1" ht="15.75" hidden="1">
      <c r="A422" s="1247"/>
      <c r="B422" s="1242" t="s">
        <v>584</v>
      </c>
      <c r="C422" s="1243"/>
      <c r="D422" s="1243"/>
      <c r="E422" s="1243"/>
      <c r="F422" s="1243"/>
      <c r="G422" s="1244"/>
      <c r="H422" s="176">
        <f>H393+H399+H405+H411+H421</f>
        <v>0</v>
      </c>
      <c r="I422" s="176">
        <f>I393+I399+I405+I411+I421</f>
        <v>0</v>
      </c>
      <c r="J422" s="176">
        <f>J393+J399+J405+J411+J421</f>
        <v>0</v>
      </c>
    </row>
    <row r="423" spans="1:10" s="278" customFormat="1" ht="33.6" hidden="1" customHeight="1">
      <c r="A423" s="1245">
        <v>7</v>
      </c>
      <c r="B423" s="1248">
        <v>347</v>
      </c>
      <c r="C423" s="1251" t="s">
        <v>695</v>
      </c>
      <c r="D423" s="1252"/>
      <c r="E423" s="206" t="s">
        <v>109</v>
      </c>
      <c r="F423" s="207" t="s">
        <v>109</v>
      </c>
      <c r="G423" s="652" t="s">
        <v>109</v>
      </c>
      <c r="H423" s="652" t="s">
        <v>109</v>
      </c>
      <c r="I423" s="652" t="s">
        <v>109</v>
      </c>
      <c r="J423" s="652" t="s">
        <v>109</v>
      </c>
    </row>
    <row r="424" spans="1:10" s="618" customFormat="1" ht="15.75" hidden="1">
      <c r="A424" s="1246"/>
      <c r="B424" s="1249"/>
      <c r="C424" s="1175"/>
      <c r="D424" s="1176"/>
      <c r="E424" s="621" t="s">
        <v>88</v>
      </c>
      <c r="F424" s="620"/>
      <c r="G424" s="619" t="e">
        <f>H424/F424</f>
        <v>#DIV/0!</v>
      </c>
      <c r="H424" s="619"/>
      <c r="I424" s="619"/>
      <c r="J424" s="619"/>
    </row>
    <row r="425" spans="1:10" s="618" customFormat="1" ht="15.75" hidden="1">
      <c r="A425" s="1246"/>
      <c r="B425" s="1249"/>
      <c r="C425" s="1175"/>
      <c r="D425" s="1176"/>
      <c r="E425" s="621" t="s">
        <v>88</v>
      </c>
      <c r="F425" s="620"/>
      <c r="G425" s="619" t="e">
        <f>H425/F425</f>
        <v>#DIV/0!</v>
      </c>
      <c r="H425" s="619"/>
      <c r="I425" s="619"/>
      <c r="J425" s="619"/>
    </row>
    <row r="426" spans="1:10" s="618" customFormat="1" ht="15.75" hidden="1">
      <c r="A426" s="1246"/>
      <c r="B426" s="1249"/>
      <c r="C426" s="1175"/>
      <c r="D426" s="1176"/>
      <c r="E426" s="621" t="s">
        <v>88</v>
      </c>
      <c r="F426" s="620"/>
      <c r="G426" s="619" t="e">
        <f>H426/F426</f>
        <v>#DIV/0!</v>
      </c>
      <c r="H426" s="619"/>
      <c r="I426" s="619"/>
      <c r="J426" s="619"/>
    </row>
    <row r="427" spans="1:10" s="618" customFormat="1" ht="15.75" hidden="1">
      <c r="A427" s="1246"/>
      <c r="B427" s="1249"/>
      <c r="C427" s="1254"/>
      <c r="D427" s="1255"/>
      <c r="E427" s="621" t="s">
        <v>88</v>
      </c>
      <c r="F427" s="620"/>
      <c r="G427" s="619" t="e">
        <f>H427/F427</f>
        <v>#DIV/0!</v>
      </c>
      <c r="H427" s="619"/>
      <c r="I427" s="619"/>
      <c r="J427" s="619"/>
    </row>
    <row r="428" spans="1:10" s="618" customFormat="1" ht="15.75" hidden="1">
      <c r="A428" s="1246"/>
      <c r="B428" s="1250"/>
      <c r="C428" s="1175"/>
      <c r="D428" s="1176"/>
      <c r="E428" s="621" t="s">
        <v>88</v>
      </c>
      <c r="F428" s="620"/>
      <c r="G428" s="619" t="e">
        <f>H428/F428</f>
        <v>#DIV/0!</v>
      </c>
      <c r="H428" s="619"/>
      <c r="I428" s="619"/>
      <c r="J428" s="619"/>
    </row>
    <row r="429" spans="1:10" s="87" customFormat="1" ht="15.75" hidden="1">
      <c r="A429" s="1247"/>
      <c r="B429" s="1242" t="s">
        <v>694</v>
      </c>
      <c r="C429" s="1243"/>
      <c r="D429" s="1243"/>
      <c r="E429" s="1243"/>
      <c r="F429" s="1243"/>
      <c r="G429" s="1244"/>
      <c r="H429" s="507">
        <f>SUM(H424:H428)</f>
        <v>0</v>
      </c>
      <c r="I429" s="507">
        <f>SUM(I424:I428)</f>
        <v>0</v>
      </c>
      <c r="J429" s="507">
        <f>SUM(J424:J428)</f>
        <v>0</v>
      </c>
    </row>
    <row r="430" spans="1:10" ht="15.75">
      <c r="A430" s="1205" t="s">
        <v>66</v>
      </c>
      <c r="B430" s="1206"/>
      <c r="C430" s="1206"/>
      <c r="D430" s="1206"/>
      <c r="E430" s="1206"/>
      <c r="F430" s="1206"/>
      <c r="G430" s="1207"/>
      <c r="H430" s="67">
        <f>H429+H422+H387+H380+H370+H365+H355</f>
        <v>46400</v>
      </c>
      <c r="I430" s="67">
        <f t="shared" ref="I430:J430" si="61">I429+I422+I387+I380+I370+I365+I355</f>
        <v>46400</v>
      </c>
      <c r="J430" s="67">
        <f t="shared" si="61"/>
        <v>46400</v>
      </c>
    </row>
    <row r="431" spans="1:10" s="87" customFormat="1" ht="15.75">
      <c r="A431" s="1279" t="s">
        <v>706</v>
      </c>
      <c r="B431" s="1280"/>
      <c r="C431" s="1280"/>
      <c r="D431" s="1280"/>
      <c r="E431" s="1280"/>
      <c r="F431" s="1280"/>
      <c r="G431" s="1281"/>
      <c r="H431" s="259">
        <f>H355</f>
        <v>0</v>
      </c>
      <c r="I431" s="259">
        <f t="shared" ref="I431:J431" si="62">I355</f>
        <v>0</v>
      </c>
      <c r="J431" s="259">
        <f t="shared" si="62"/>
        <v>0</v>
      </c>
    </row>
    <row r="432" spans="1:10" s="87" customFormat="1" ht="15.75">
      <c r="A432" s="1279" t="s">
        <v>705</v>
      </c>
      <c r="B432" s="1280"/>
      <c r="C432" s="1280"/>
      <c r="D432" s="1280"/>
      <c r="E432" s="1280"/>
      <c r="F432" s="1280"/>
      <c r="G432" s="1281"/>
      <c r="H432" s="259">
        <f>H365</f>
        <v>46400</v>
      </c>
      <c r="I432" s="259">
        <f t="shared" ref="I432:J432" si="63">I365</f>
        <v>46400</v>
      </c>
      <c r="J432" s="259">
        <f t="shared" si="63"/>
        <v>46400</v>
      </c>
    </row>
    <row r="433" spans="1:13" s="87" customFormat="1" ht="15.75">
      <c r="A433" s="1279" t="s">
        <v>707</v>
      </c>
      <c r="B433" s="1280"/>
      <c r="C433" s="1280"/>
      <c r="D433" s="1280"/>
      <c r="E433" s="1280"/>
      <c r="F433" s="1280"/>
      <c r="G433" s="1281"/>
      <c r="H433" s="259">
        <f>H370</f>
        <v>0</v>
      </c>
      <c r="I433" s="259">
        <f t="shared" ref="I433:J433" si="64">I370</f>
        <v>0</v>
      </c>
      <c r="J433" s="259">
        <f t="shared" si="64"/>
        <v>0</v>
      </c>
    </row>
    <row r="434" spans="1:13" s="87" customFormat="1" ht="15.75">
      <c r="A434" s="1279" t="s">
        <v>708</v>
      </c>
      <c r="B434" s="1280"/>
      <c r="C434" s="1280"/>
      <c r="D434" s="1280"/>
      <c r="E434" s="1280"/>
      <c r="F434" s="1280"/>
      <c r="G434" s="1281"/>
      <c r="H434" s="259">
        <f>H380</f>
        <v>0</v>
      </c>
      <c r="I434" s="259">
        <f t="shared" ref="I434:J434" si="65">I380</f>
        <v>0</v>
      </c>
      <c r="J434" s="259">
        <f t="shared" si="65"/>
        <v>0</v>
      </c>
    </row>
    <row r="435" spans="1:13" s="87" customFormat="1" ht="15.75">
      <c r="A435" s="1279" t="s">
        <v>709</v>
      </c>
      <c r="B435" s="1280"/>
      <c r="C435" s="1280"/>
      <c r="D435" s="1280"/>
      <c r="E435" s="1280"/>
      <c r="F435" s="1280"/>
      <c r="G435" s="1281"/>
      <c r="H435" s="259">
        <f>H387</f>
        <v>0</v>
      </c>
      <c r="I435" s="259">
        <f t="shared" ref="I435:J435" si="66">I387</f>
        <v>0</v>
      </c>
      <c r="J435" s="259">
        <f t="shared" si="66"/>
        <v>0</v>
      </c>
    </row>
    <row r="436" spans="1:13" s="87" customFormat="1" ht="15.75">
      <c r="A436" s="1279" t="s">
        <v>710</v>
      </c>
      <c r="B436" s="1280"/>
      <c r="C436" s="1280"/>
      <c r="D436" s="1280"/>
      <c r="E436" s="1280"/>
      <c r="F436" s="1280"/>
      <c r="G436" s="1281"/>
      <c r="H436" s="259">
        <f>H422</f>
        <v>0</v>
      </c>
      <c r="I436" s="259">
        <f t="shared" ref="I436:J436" si="67">I422</f>
        <v>0</v>
      </c>
      <c r="J436" s="259">
        <f t="shared" si="67"/>
        <v>0</v>
      </c>
    </row>
    <row r="437" spans="1:13" s="87" customFormat="1" ht="15.75">
      <c r="A437" s="1279" t="s">
        <v>711</v>
      </c>
      <c r="B437" s="1280"/>
      <c r="C437" s="1280"/>
      <c r="D437" s="1280"/>
      <c r="E437" s="1280"/>
      <c r="F437" s="1280"/>
      <c r="G437" s="1281"/>
      <c r="H437" s="259">
        <f>H429</f>
        <v>0</v>
      </c>
      <c r="I437" s="259">
        <f t="shared" ref="I437:J437" si="68">I429</f>
        <v>0</v>
      </c>
      <c r="J437" s="259">
        <f t="shared" si="68"/>
        <v>0</v>
      </c>
    </row>
    <row r="438" spans="1:13" ht="15.75">
      <c r="A438" s="1322" t="s">
        <v>67</v>
      </c>
      <c r="B438" s="1323"/>
      <c r="C438" s="1323"/>
      <c r="D438" s="1323"/>
      <c r="E438" s="1323"/>
      <c r="F438" s="1323"/>
      <c r="G438" s="1323"/>
      <c r="H438" s="260">
        <f>H161+H170+H180+H188+H247+H283+H296+H344+H430</f>
        <v>3608702</v>
      </c>
      <c r="I438" s="260">
        <f>I161+I170+I180+I188+I247+I283+I296+I344+I430</f>
        <v>3508170</v>
      </c>
      <c r="J438" s="260">
        <f>J161+J170+J180+J188+J247+J283+J296+J344+J430</f>
        <v>3508170</v>
      </c>
    </row>
    <row r="439" spans="1:13" ht="15.75">
      <c r="A439" s="1319" t="s">
        <v>440</v>
      </c>
      <c r="B439" s="1320"/>
      <c r="C439" s="1320"/>
      <c r="D439" s="1320"/>
      <c r="E439" s="1320"/>
      <c r="F439" s="1320"/>
      <c r="G439" s="1321"/>
      <c r="H439" s="261">
        <f>H17+H25+H54+H61+H85+H92+H99+H107+H114+H135+H144+H438+H79</f>
        <v>6226254.9000000004</v>
      </c>
      <c r="I439" s="261">
        <f>I17+I25+I54+I61+I85+I92+I99+I107+I114+I135+I144+I438+I79</f>
        <v>6125722.9000000004</v>
      </c>
      <c r="J439" s="261">
        <f>J17+J25+J54+J61+J85+J92+J99+J107+J114+J135+J144+J438+J79</f>
        <v>6125722.9000000004</v>
      </c>
      <c r="K439" s="60"/>
      <c r="L439" s="60"/>
      <c r="M439" s="60"/>
    </row>
    <row r="440" spans="1:13" ht="15.7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60"/>
      <c r="L440" s="60"/>
      <c r="M440" s="60"/>
    </row>
    <row r="441" spans="1:13" s="866" customFormat="1" ht="15.75">
      <c r="A441" s="1325" t="s">
        <v>416</v>
      </c>
      <c r="B441" s="1325"/>
      <c r="C441" s="1325"/>
      <c r="D441" s="863"/>
      <c r="E441" s="1318" t="s">
        <v>865</v>
      </c>
      <c r="F441" s="1318"/>
      <c r="G441" s="864"/>
      <c r="H441" s="864"/>
      <c r="I441" s="864"/>
      <c r="J441" s="864"/>
      <c r="K441" s="899"/>
    </row>
    <row r="442" spans="1:13" s="866" customFormat="1" ht="15.75">
      <c r="A442" s="864"/>
      <c r="B442" s="864"/>
      <c r="C442" s="864"/>
      <c r="D442" s="868" t="s">
        <v>69</v>
      </c>
      <c r="E442" s="1318" t="s">
        <v>283</v>
      </c>
      <c r="F442" s="1318"/>
      <c r="G442" s="864"/>
      <c r="H442" s="864"/>
      <c r="I442" s="864"/>
      <c r="J442" s="864"/>
    </row>
    <row r="443" spans="1:13" s="866" customFormat="1" ht="15.75">
      <c r="A443" s="1326" t="s">
        <v>548</v>
      </c>
      <c r="B443" s="1326"/>
      <c r="C443" s="1326"/>
      <c r="D443" s="864"/>
      <c r="E443" s="864"/>
      <c r="F443" s="864"/>
      <c r="G443" s="864"/>
      <c r="H443" s="864"/>
      <c r="I443" s="864"/>
      <c r="J443" s="864"/>
    </row>
    <row r="444" spans="1:13" s="866" customFormat="1" ht="15.75">
      <c r="A444" s="1326"/>
      <c r="B444" s="1326"/>
      <c r="C444" s="1326"/>
      <c r="D444" s="863"/>
      <c r="E444" s="1318" t="str">
        <f>'КФО 4'!E1031:F1031</f>
        <v>М.Г. Любченко</v>
      </c>
      <c r="F444" s="1318"/>
      <c r="G444" s="864"/>
      <c r="H444" s="864"/>
      <c r="I444" s="864"/>
      <c r="J444" s="864"/>
    </row>
    <row r="445" spans="1:13" ht="15.75">
      <c r="A445" s="30"/>
      <c r="B445" s="30"/>
      <c r="C445" s="30"/>
      <c r="D445" s="31" t="s">
        <v>69</v>
      </c>
      <c r="E445" s="1459" t="s">
        <v>283</v>
      </c>
      <c r="F445" s="1459"/>
      <c r="G445" s="30"/>
      <c r="H445" s="30"/>
      <c r="I445" s="30"/>
      <c r="J445" s="30"/>
    </row>
    <row r="446" spans="1:13" ht="15.75">
      <c r="A446" s="30"/>
      <c r="B446" s="1454" t="s">
        <v>149</v>
      </c>
      <c r="C446" s="1454"/>
      <c r="D446" s="1454"/>
      <c r="E446" s="1454"/>
      <c r="F446" s="1454"/>
      <c r="G446" s="1454"/>
      <c r="H446" s="1454"/>
      <c r="I446" s="1454"/>
      <c r="J446" s="1454"/>
    </row>
    <row r="447" spans="1:13" ht="15.75">
      <c r="A447" s="30"/>
      <c r="B447" s="30"/>
      <c r="C447" s="30"/>
      <c r="D447" s="30"/>
      <c r="E447" s="30"/>
      <c r="F447" s="30"/>
      <c r="G447" s="30"/>
      <c r="H447" s="30"/>
      <c r="I447" s="30"/>
      <c r="J447" s="30"/>
    </row>
    <row r="456" spans="11:13" ht="15.75">
      <c r="K456" s="63"/>
      <c r="L456" s="63"/>
      <c r="M456" s="63"/>
    </row>
    <row r="472" spans="11:13" ht="15.75">
      <c r="K472" s="63"/>
      <c r="L472" s="63"/>
      <c r="M472" s="63"/>
    </row>
    <row r="513" spans="11:18">
      <c r="K513" s="59"/>
      <c r="L513" s="59"/>
      <c r="M513" s="59"/>
      <c r="N513" s="59"/>
      <c r="O513" s="59"/>
      <c r="P513" s="59"/>
      <c r="Q513" s="59"/>
      <c r="R513" s="59"/>
    </row>
    <row r="514" spans="11:18">
      <c r="K514" s="59"/>
      <c r="L514" s="59"/>
      <c r="M514" s="59"/>
      <c r="N514" s="59"/>
      <c r="O514" s="59"/>
      <c r="P514" s="59"/>
      <c r="Q514" s="59"/>
      <c r="R514" s="59"/>
    </row>
    <row r="515" spans="11:18">
      <c r="K515" s="59"/>
      <c r="L515" s="59"/>
      <c r="M515" s="59"/>
      <c r="N515" s="59"/>
      <c r="O515" s="59"/>
      <c r="P515" s="59"/>
      <c r="Q515" s="59"/>
      <c r="R515" s="59"/>
    </row>
    <row r="516" spans="11:18">
      <c r="K516" s="59"/>
      <c r="L516" s="59"/>
      <c r="M516" s="59"/>
      <c r="N516" s="59"/>
      <c r="O516" s="59"/>
      <c r="P516" s="59"/>
      <c r="Q516" s="59"/>
      <c r="R516" s="59"/>
    </row>
    <row r="517" spans="11:18">
      <c r="K517" s="59"/>
      <c r="L517" s="59"/>
      <c r="M517" s="59"/>
      <c r="N517" s="59"/>
      <c r="O517" s="59"/>
      <c r="P517" s="59"/>
      <c r="Q517" s="59"/>
      <c r="R517" s="59"/>
    </row>
    <row r="518" spans="11:18">
      <c r="K518" s="59"/>
      <c r="L518" s="59"/>
      <c r="M518" s="59"/>
      <c r="N518" s="59"/>
      <c r="O518" s="59"/>
      <c r="P518" s="59"/>
      <c r="Q518" s="59"/>
      <c r="R518" s="59"/>
    </row>
    <row r="519" spans="11:18">
      <c r="K519" s="59"/>
      <c r="L519" s="59"/>
      <c r="M519" s="59"/>
      <c r="N519" s="59"/>
      <c r="O519" s="59"/>
      <c r="P519" s="59"/>
      <c r="Q519" s="59"/>
      <c r="R519" s="59"/>
    </row>
    <row r="520" spans="11:18">
      <c r="K520" s="59"/>
      <c r="L520" s="59"/>
      <c r="M520" s="59"/>
      <c r="N520" s="59"/>
      <c r="O520" s="59"/>
      <c r="P520" s="59"/>
      <c r="Q520" s="59"/>
      <c r="R520" s="59"/>
    </row>
    <row r="521" spans="11:18">
      <c r="K521" s="59"/>
      <c r="L521" s="59"/>
      <c r="M521" s="59"/>
      <c r="N521" s="59"/>
      <c r="O521" s="59"/>
      <c r="P521" s="59"/>
      <c r="Q521" s="59"/>
      <c r="R521" s="59"/>
    </row>
    <row r="522" spans="11:18">
      <c r="K522" s="59"/>
      <c r="L522" s="59"/>
      <c r="M522" s="59"/>
      <c r="N522" s="59"/>
      <c r="O522" s="59"/>
      <c r="P522" s="59"/>
      <c r="Q522" s="59"/>
      <c r="R522" s="59"/>
    </row>
    <row r="523" spans="11:18">
      <c r="K523" s="59"/>
      <c r="L523" s="59"/>
      <c r="M523" s="59"/>
      <c r="N523" s="59"/>
      <c r="O523" s="59"/>
      <c r="P523" s="59"/>
      <c r="Q523" s="59"/>
      <c r="R523" s="59"/>
    </row>
    <row r="542" spans="11:18">
      <c r="K542" s="59"/>
      <c r="L542" s="59"/>
      <c r="M542" s="59"/>
      <c r="N542" s="59"/>
      <c r="O542" s="59"/>
      <c r="P542" s="59"/>
      <c r="Q542" s="59"/>
      <c r="R542" s="59"/>
    </row>
    <row r="543" spans="11:18">
      <c r="K543" s="59"/>
      <c r="L543" s="59"/>
      <c r="M543" s="59"/>
      <c r="N543" s="59"/>
      <c r="O543" s="59"/>
      <c r="P543" s="59"/>
      <c r="Q543" s="59"/>
      <c r="R543" s="59"/>
    </row>
    <row r="544" spans="11:18">
      <c r="K544" s="59"/>
      <c r="L544" s="59"/>
      <c r="M544" s="59"/>
      <c r="N544" s="59"/>
      <c r="O544" s="59"/>
      <c r="P544" s="59"/>
      <c r="Q544" s="59"/>
      <c r="R544" s="59"/>
    </row>
    <row r="545" spans="11:18">
      <c r="K545" s="59"/>
      <c r="L545" s="59"/>
      <c r="M545" s="59"/>
      <c r="N545" s="59"/>
      <c r="O545" s="59"/>
      <c r="P545" s="59"/>
      <c r="Q545" s="59"/>
      <c r="R545" s="59"/>
    </row>
    <row r="546" spans="11:18">
      <c r="K546" s="59"/>
      <c r="L546" s="59"/>
      <c r="M546" s="59"/>
      <c r="N546" s="59"/>
      <c r="O546" s="59"/>
      <c r="P546" s="59"/>
      <c r="Q546" s="59"/>
      <c r="R546" s="59"/>
    </row>
    <row r="547" spans="11:18">
      <c r="K547" s="59"/>
      <c r="L547" s="59"/>
      <c r="M547" s="59"/>
      <c r="N547" s="59"/>
      <c r="O547" s="59"/>
      <c r="P547" s="59"/>
      <c r="Q547" s="59"/>
      <c r="R547" s="59"/>
    </row>
    <row r="548" spans="11:18">
      <c r="K548" s="59"/>
      <c r="L548" s="59"/>
      <c r="M548" s="59"/>
      <c r="N548" s="59"/>
      <c r="O548" s="59"/>
      <c r="P548" s="59"/>
      <c r="Q548" s="59"/>
      <c r="R548" s="59"/>
    </row>
    <row r="549" spans="11:18">
      <c r="K549" s="59"/>
      <c r="L549" s="59"/>
      <c r="M549" s="59"/>
      <c r="N549" s="59"/>
      <c r="O549" s="59"/>
      <c r="P549" s="59"/>
      <c r="Q549" s="59"/>
      <c r="R549" s="59"/>
    </row>
    <row r="550" spans="11:18">
      <c r="K550" s="59"/>
      <c r="L550" s="59"/>
      <c r="M550" s="59"/>
      <c r="N550" s="59"/>
      <c r="O550" s="59"/>
      <c r="P550" s="59"/>
      <c r="Q550" s="59"/>
      <c r="R550" s="59"/>
    </row>
    <row r="551" spans="11:18">
      <c r="K551" s="59"/>
      <c r="L551" s="59"/>
      <c r="M551" s="59"/>
      <c r="N551" s="59"/>
      <c r="O551" s="59"/>
      <c r="P551" s="59"/>
      <c r="Q551" s="59"/>
      <c r="R551" s="59"/>
    </row>
    <row r="552" spans="11:18">
      <c r="K552" s="59"/>
      <c r="L552" s="59"/>
      <c r="M552" s="59"/>
      <c r="N552" s="59"/>
      <c r="O552" s="59"/>
      <c r="P552" s="59"/>
      <c r="Q552" s="59"/>
      <c r="R552" s="59"/>
    </row>
    <row r="553" spans="11:18">
      <c r="K553" s="59"/>
      <c r="L553" s="59"/>
      <c r="M553" s="59"/>
      <c r="N553" s="59"/>
      <c r="O553" s="59"/>
      <c r="P553" s="59"/>
      <c r="Q553" s="59"/>
      <c r="R553" s="59"/>
    </row>
    <row r="554" spans="11:18">
      <c r="K554" s="59"/>
      <c r="L554" s="59"/>
      <c r="M554" s="59"/>
      <c r="N554" s="59"/>
      <c r="O554" s="59"/>
      <c r="P554" s="59"/>
      <c r="Q554" s="59"/>
      <c r="R554" s="59"/>
    </row>
    <row r="555" spans="11:18">
      <c r="K555" s="59"/>
      <c r="L555" s="59"/>
      <c r="M555" s="59"/>
      <c r="N555" s="59"/>
      <c r="O555" s="59"/>
      <c r="P555" s="59"/>
      <c r="Q555" s="59"/>
      <c r="R555" s="59"/>
    </row>
    <row r="556" spans="11:18">
      <c r="K556" s="59"/>
      <c r="L556" s="59"/>
      <c r="M556" s="59"/>
      <c r="N556" s="59"/>
      <c r="O556" s="59"/>
      <c r="P556" s="59"/>
      <c r="Q556" s="59"/>
      <c r="R556" s="59"/>
    </row>
    <row r="557" spans="11:18">
      <c r="K557" s="59"/>
      <c r="L557" s="59"/>
      <c r="M557" s="59"/>
      <c r="N557" s="59"/>
      <c r="O557" s="59"/>
      <c r="P557" s="59"/>
      <c r="Q557" s="59"/>
      <c r="R557" s="59"/>
    </row>
    <row r="558" spans="11:18">
      <c r="K558" s="59"/>
      <c r="L558" s="59"/>
      <c r="M558" s="59"/>
      <c r="N558" s="59"/>
      <c r="O558" s="59"/>
      <c r="P558" s="59"/>
      <c r="Q558" s="59"/>
      <c r="R558" s="59"/>
    </row>
    <row r="559" spans="11:18">
      <c r="K559" s="59"/>
      <c r="L559" s="59"/>
      <c r="M559" s="59"/>
      <c r="N559" s="59"/>
      <c r="O559" s="59"/>
      <c r="P559" s="59"/>
      <c r="Q559" s="59"/>
      <c r="R559" s="59"/>
    </row>
    <row r="562" spans="11:18">
      <c r="K562" s="59"/>
      <c r="L562" s="59"/>
      <c r="M562" s="59"/>
      <c r="N562" s="59"/>
      <c r="O562" s="59"/>
      <c r="P562" s="59"/>
      <c r="Q562" s="59"/>
      <c r="R562" s="59"/>
    </row>
    <row r="563" spans="11:18">
      <c r="K563" s="59"/>
      <c r="L563" s="59"/>
      <c r="M563" s="59"/>
      <c r="N563" s="59"/>
      <c r="O563" s="59"/>
      <c r="P563" s="59"/>
      <c r="Q563" s="59"/>
      <c r="R563" s="59"/>
    </row>
    <row r="564" spans="11:18">
      <c r="K564" s="59"/>
      <c r="L564" s="59"/>
      <c r="M564" s="59"/>
      <c r="N564" s="59"/>
      <c r="O564" s="59"/>
      <c r="P564" s="59"/>
      <c r="Q564" s="59"/>
      <c r="R564" s="59"/>
    </row>
    <row r="565" spans="11:18">
      <c r="K565" s="59"/>
      <c r="L565" s="59"/>
      <c r="M565" s="59"/>
      <c r="N565" s="59"/>
      <c r="O565" s="59"/>
      <c r="P565" s="59"/>
      <c r="Q565" s="59"/>
      <c r="R565" s="59"/>
    </row>
    <row r="566" spans="11:18">
      <c r="K566" s="59"/>
      <c r="L566" s="59"/>
      <c r="M566" s="59"/>
      <c r="N566" s="59"/>
      <c r="O566" s="59"/>
      <c r="P566" s="59"/>
      <c r="Q566" s="59"/>
      <c r="R566" s="59"/>
    </row>
    <row r="567" spans="11:18">
      <c r="K567" s="59"/>
      <c r="L567" s="59"/>
      <c r="M567" s="59"/>
      <c r="N567" s="59"/>
      <c r="O567" s="59"/>
      <c r="P567" s="59"/>
      <c r="Q567" s="59"/>
      <c r="R567" s="59"/>
    </row>
    <row r="568" spans="11:18">
      <c r="K568" s="59"/>
      <c r="L568" s="59"/>
      <c r="M568" s="59"/>
      <c r="N568" s="59"/>
      <c r="O568" s="59"/>
      <c r="P568" s="59"/>
      <c r="Q568" s="59"/>
      <c r="R568" s="59"/>
    </row>
    <row r="569" spans="11:18">
      <c r="K569" s="59"/>
      <c r="L569" s="59"/>
      <c r="M569" s="59"/>
      <c r="N569" s="59"/>
      <c r="O569" s="59"/>
      <c r="P569" s="59"/>
      <c r="Q569" s="59"/>
      <c r="R569" s="59"/>
    </row>
    <row r="570" spans="11:18">
      <c r="K570" s="59"/>
      <c r="L570" s="59"/>
      <c r="M570" s="59"/>
      <c r="N570" s="59"/>
      <c r="O570" s="59"/>
      <c r="P570" s="59"/>
      <c r="Q570" s="59"/>
      <c r="R570" s="59"/>
    </row>
    <row r="571" spans="11:18">
      <c r="K571" s="59"/>
      <c r="L571" s="59"/>
      <c r="M571" s="59"/>
      <c r="N571" s="59"/>
      <c r="O571" s="59"/>
      <c r="P571" s="59"/>
      <c r="Q571" s="59"/>
      <c r="R571" s="59"/>
    </row>
    <row r="577" spans="11:18">
      <c r="K577" s="59"/>
      <c r="L577" s="59"/>
      <c r="M577" s="59"/>
      <c r="N577" s="59"/>
      <c r="O577" s="59"/>
      <c r="P577" s="59"/>
      <c r="Q577" s="59"/>
      <c r="R577" s="59"/>
    </row>
    <row r="578" spans="11:18">
      <c r="K578" s="59"/>
      <c r="L578" s="59"/>
      <c r="M578" s="59"/>
      <c r="N578" s="59"/>
      <c r="O578" s="59"/>
      <c r="P578" s="59"/>
      <c r="Q578" s="59"/>
      <c r="R578" s="59"/>
    </row>
    <row r="579" spans="11:18">
      <c r="K579" s="59"/>
      <c r="L579" s="59"/>
      <c r="M579" s="59"/>
      <c r="N579" s="59"/>
      <c r="O579" s="59"/>
      <c r="P579" s="59"/>
      <c r="Q579" s="59"/>
      <c r="R579" s="59"/>
    </row>
    <row r="580" spans="11:18">
      <c r="K580" s="59"/>
      <c r="L580" s="59"/>
      <c r="M580" s="59"/>
      <c r="N580" s="59"/>
      <c r="O580" s="59"/>
      <c r="P580" s="59"/>
      <c r="Q580" s="59"/>
      <c r="R580" s="59"/>
    </row>
    <row r="581" spans="11:18">
      <c r="K581" s="59"/>
      <c r="L581" s="59"/>
      <c r="M581" s="59"/>
      <c r="N581" s="59"/>
      <c r="O581" s="59"/>
      <c r="P581" s="59"/>
      <c r="Q581" s="59"/>
      <c r="R581" s="59"/>
    </row>
    <row r="582" spans="11:18">
      <c r="K582" s="59"/>
      <c r="L582" s="59"/>
      <c r="M582" s="59"/>
      <c r="N582" s="59"/>
      <c r="O582" s="59"/>
      <c r="P582" s="59"/>
      <c r="Q582" s="59"/>
      <c r="R582" s="59"/>
    </row>
    <row r="586" spans="11:18">
      <c r="K586" s="59"/>
      <c r="L586" s="59"/>
      <c r="M586" s="59"/>
      <c r="N586" s="59"/>
      <c r="O586" s="59"/>
      <c r="P586" s="59"/>
      <c r="Q586" s="59"/>
      <c r="R586" s="59"/>
    </row>
    <row r="602" spans="11:18">
      <c r="K602" s="59"/>
      <c r="L602" s="59"/>
      <c r="M602" s="59"/>
      <c r="N602" s="59"/>
      <c r="O602" s="59"/>
      <c r="P602" s="59"/>
      <c r="Q602" s="59"/>
      <c r="R602" s="59"/>
    </row>
    <row r="617" spans="11:18">
      <c r="K617" s="59"/>
      <c r="L617" s="59"/>
      <c r="M617" s="59"/>
      <c r="N617" s="59"/>
      <c r="O617" s="59"/>
      <c r="P617" s="59"/>
      <c r="Q617" s="59"/>
      <c r="R617" s="59"/>
    </row>
    <row r="634" spans="11:18">
      <c r="K634" s="59"/>
      <c r="L634" s="59"/>
      <c r="M634" s="59"/>
      <c r="N634" s="59"/>
      <c r="O634" s="59"/>
      <c r="P634" s="59"/>
      <c r="Q634" s="59"/>
      <c r="R634" s="59"/>
    </row>
    <row r="642" spans="11:18">
      <c r="K642" s="59"/>
      <c r="L642" s="59"/>
      <c r="M642" s="59"/>
      <c r="N642" s="59"/>
      <c r="O642" s="59"/>
      <c r="P642" s="59"/>
      <c r="Q642" s="59"/>
      <c r="R642" s="59"/>
    </row>
    <row r="653" spans="11:18">
      <c r="K653" s="59"/>
      <c r="L653" s="59"/>
      <c r="M653" s="59"/>
      <c r="N653" s="59"/>
      <c r="O653" s="59"/>
      <c r="P653" s="59"/>
      <c r="Q653" s="59"/>
      <c r="R653" s="59"/>
    </row>
    <row r="654" spans="11:18" ht="15.75">
      <c r="K654" s="63"/>
      <c r="L654" s="63"/>
      <c r="M654" s="63"/>
    </row>
    <row r="675" spans="11:18">
      <c r="K675" s="59"/>
      <c r="L675" s="59"/>
      <c r="M675" s="59"/>
      <c r="N675" s="59"/>
      <c r="O675" s="59"/>
      <c r="P675" s="59"/>
      <c r="Q675" s="59"/>
      <c r="R675" s="59"/>
    </row>
    <row r="690" spans="11:18">
      <c r="K690" s="59"/>
      <c r="L690" s="59"/>
      <c r="M690" s="59"/>
      <c r="N690" s="59"/>
      <c r="O690" s="59"/>
      <c r="P690" s="59"/>
      <c r="Q690" s="59"/>
      <c r="R690" s="59"/>
    </row>
    <row r="703" spans="11:18">
      <c r="K703" s="59"/>
      <c r="L703" s="59"/>
      <c r="M703" s="59"/>
      <c r="N703" s="59"/>
      <c r="O703" s="59"/>
      <c r="P703" s="59"/>
      <c r="Q703" s="59"/>
      <c r="R703" s="59"/>
    </row>
    <row r="711" spans="11:18">
      <c r="K711" s="59"/>
      <c r="L711" s="59"/>
      <c r="M711" s="59"/>
      <c r="N711" s="59"/>
      <c r="O711" s="59"/>
      <c r="P711" s="59"/>
      <c r="Q711" s="59"/>
      <c r="R711" s="59"/>
    </row>
    <row r="722" spans="11:18">
      <c r="K722" s="59"/>
      <c r="L722" s="59"/>
      <c r="M722" s="59"/>
      <c r="N722" s="59"/>
      <c r="O722" s="59"/>
      <c r="P722" s="59"/>
      <c r="Q722" s="59"/>
      <c r="R722" s="59"/>
    </row>
    <row r="723" spans="11:18" ht="15.75">
      <c r="K723" s="63"/>
      <c r="L723" s="63"/>
      <c r="M723" s="63"/>
    </row>
    <row r="740" spans="11:18">
      <c r="K740" s="59"/>
      <c r="L740" s="59"/>
      <c r="M740" s="59"/>
      <c r="N740" s="59"/>
      <c r="O740" s="59"/>
      <c r="P740" s="59"/>
      <c r="Q740" s="59"/>
      <c r="R740" s="59"/>
    </row>
    <row r="751" spans="11:18">
      <c r="K751" s="59"/>
      <c r="L751" s="59"/>
      <c r="M751" s="59"/>
      <c r="N751" s="59"/>
      <c r="O751" s="59"/>
      <c r="P751" s="59"/>
      <c r="Q751" s="59"/>
      <c r="R751" s="59"/>
    </row>
    <row r="753" spans="11:18">
      <c r="K753" s="59"/>
      <c r="L753" s="59"/>
      <c r="M753" s="59"/>
      <c r="N753" s="59"/>
      <c r="O753" s="59"/>
      <c r="P753" s="59"/>
      <c r="Q753" s="59"/>
      <c r="R753" s="59"/>
    </row>
    <row r="759" spans="11:18">
      <c r="R759" s="59"/>
    </row>
    <row r="763" spans="11:18">
      <c r="K763" s="35"/>
    </row>
    <row r="764" spans="11:18">
      <c r="K764" s="59"/>
      <c r="L764" s="59"/>
      <c r="M764" s="59"/>
      <c r="N764" s="59"/>
      <c r="O764" s="59"/>
      <c r="P764" s="59"/>
      <c r="Q764" s="59"/>
      <c r="R764" s="59"/>
    </row>
  </sheetData>
  <sheetProtection password="CC31" sheet="1" objects="1" scenarios="1" formatCells="0" formatColumns="0" formatRows="0" insertRows="0"/>
  <mergeCells count="508">
    <mergeCell ref="A24:B24"/>
    <mergeCell ref="C24:G24"/>
    <mergeCell ref="A66:A69"/>
    <mergeCell ref="A70:A73"/>
    <mergeCell ref="A74:A78"/>
    <mergeCell ref="A441:C441"/>
    <mergeCell ref="A443:C444"/>
    <mergeCell ref="A439:G439"/>
    <mergeCell ref="A25:G25"/>
    <mergeCell ref="A27:J27"/>
    <mergeCell ref="A28:A29"/>
    <mergeCell ref="B28:B29"/>
    <mergeCell ref="C28:C29"/>
    <mergeCell ref="D28:D29"/>
    <mergeCell ref="E28:E29"/>
    <mergeCell ref="F28:F29"/>
    <mergeCell ref="G28:G29"/>
    <mergeCell ref="H28:J28"/>
    <mergeCell ref="A54:G54"/>
    <mergeCell ref="A50:A53"/>
    <mergeCell ref="B50:B53"/>
    <mergeCell ref="A46:A49"/>
    <mergeCell ref="B46:B49"/>
    <mergeCell ref="C50:C52"/>
    <mergeCell ref="C2:I2"/>
    <mergeCell ref="J2:J3"/>
    <mergeCell ref="D4:H4"/>
    <mergeCell ref="C7:I7"/>
    <mergeCell ref="C8:I8"/>
    <mergeCell ref="A23:B23"/>
    <mergeCell ref="A17:G17"/>
    <mergeCell ref="A19:J20"/>
    <mergeCell ref="A21:B22"/>
    <mergeCell ref="C21:G22"/>
    <mergeCell ref="H21:J21"/>
    <mergeCell ref="A12:J12"/>
    <mergeCell ref="A13:B14"/>
    <mergeCell ref="C13:G14"/>
    <mergeCell ref="H13:J13"/>
    <mergeCell ref="A15:B15"/>
    <mergeCell ref="A16:B16"/>
    <mergeCell ref="C16:G16"/>
    <mergeCell ref="C46:C48"/>
    <mergeCell ref="A30:A33"/>
    <mergeCell ref="B30:B33"/>
    <mergeCell ref="C30:C32"/>
    <mergeCell ref="A34:A37"/>
    <mergeCell ref="B34:B37"/>
    <mergeCell ref="C34:C36"/>
    <mergeCell ref="A38:A41"/>
    <mergeCell ref="B38:B41"/>
    <mergeCell ref="A42:A45"/>
    <mergeCell ref="B42:B45"/>
    <mergeCell ref="C42:C44"/>
    <mergeCell ref="A56:J56"/>
    <mergeCell ref="A57:A58"/>
    <mergeCell ref="B57:B58"/>
    <mergeCell ref="C57:C58"/>
    <mergeCell ref="D57:D58"/>
    <mergeCell ref="E57:E58"/>
    <mergeCell ref="F57:F58"/>
    <mergeCell ref="G57:G58"/>
    <mergeCell ref="H57:J57"/>
    <mergeCell ref="A61:G61"/>
    <mergeCell ref="A80:J80"/>
    <mergeCell ref="A81:A82"/>
    <mergeCell ref="B81:B82"/>
    <mergeCell ref="C81:C82"/>
    <mergeCell ref="D81:D82"/>
    <mergeCell ref="E81:E82"/>
    <mergeCell ref="F81:F82"/>
    <mergeCell ref="G81:G82"/>
    <mergeCell ref="H81:J81"/>
    <mergeCell ref="A63:J63"/>
    <mergeCell ref="A64:A65"/>
    <mergeCell ref="B64:B65"/>
    <mergeCell ref="C64:C65"/>
    <mergeCell ref="D64:D65"/>
    <mergeCell ref="E64:E65"/>
    <mergeCell ref="F64:F65"/>
    <mergeCell ref="G64:G65"/>
    <mergeCell ref="H64:J64"/>
    <mergeCell ref="B66:B69"/>
    <mergeCell ref="C66:C68"/>
    <mergeCell ref="B70:B73"/>
    <mergeCell ref="C70:C72"/>
    <mergeCell ref="B74:B78"/>
    <mergeCell ref="A85:G85"/>
    <mergeCell ref="A87:J87"/>
    <mergeCell ref="A88:A89"/>
    <mergeCell ref="B88:B89"/>
    <mergeCell ref="C88:C89"/>
    <mergeCell ref="D88:E89"/>
    <mergeCell ref="F88:F89"/>
    <mergeCell ref="G88:G89"/>
    <mergeCell ref="H95:J95"/>
    <mergeCell ref="B97:B98"/>
    <mergeCell ref="D97:E97"/>
    <mergeCell ref="D98:E98"/>
    <mergeCell ref="A99:G99"/>
    <mergeCell ref="A101:J101"/>
    <mergeCell ref="H88:J88"/>
    <mergeCell ref="D90:E90"/>
    <mergeCell ref="A92:G92"/>
    <mergeCell ref="A94:J94"/>
    <mergeCell ref="A95:A96"/>
    <mergeCell ref="B95:B96"/>
    <mergeCell ref="C95:C96"/>
    <mergeCell ref="D95:E96"/>
    <mergeCell ref="F95:F96"/>
    <mergeCell ref="G95:G96"/>
    <mergeCell ref="D91:E91"/>
    <mergeCell ref="A109:J109"/>
    <mergeCell ref="A110:A111"/>
    <mergeCell ref="B110:B111"/>
    <mergeCell ref="C110:C111"/>
    <mergeCell ref="D110:G111"/>
    <mergeCell ref="H110:J110"/>
    <mergeCell ref="H102:J102"/>
    <mergeCell ref="B104:B106"/>
    <mergeCell ref="D104:E104"/>
    <mergeCell ref="D105:E105"/>
    <mergeCell ref="D106:E106"/>
    <mergeCell ref="A107:G107"/>
    <mergeCell ref="A102:A103"/>
    <mergeCell ref="B102:B103"/>
    <mergeCell ref="C102:C103"/>
    <mergeCell ref="D102:E103"/>
    <mergeCell ref="F102:F103"/>
    <mergeCell ref="G102:G103"/>
    <mergeCell ref="F117:F118"/>
    <mergeCell ref="G117:G118"/>
    <mergeCell ref="H117:J117"/>
    <mergeCell ref="B112:B113"/>
    <mergeCell ref="D112:G112"/>
    <mergeCell ref="D113:G113"/>
    <mergeCell ref="A114:G114"/>
    <mergeCell ref="A116:J116"/>
    <mergeCell ref="A117:A118"/>
    <mergeCell ref="B117:B118"/>
    <mergeCell ref="C117:C118"/>
    <mergeCell ref="D117:D118"/>
    <mergeCell ref="E117:E118"/>
    <mergeCell ref="A119:A125"/>
    <mergeCell ref="B119:B125"/>
    <mergeCell ref="C119:C125"/>
    <mergeCell ref="A126:G126"/>
    <mergeCell ref="A135:G135"/>
    <mergeCell ref="A137:J137"/>
    <mergeCell ref="A138:A139"/>
    <mergeCell ref="B138:B139"/>
    <mergeCell ref="C138:C139"/>
    <mergeCell ref="D138:D139"/>
    <mergeCell ref="E138:E139"/>
    <mergeCell ref="F138:F139"/>
    <mergeCell ref="A127:A133"/>
    <mergeCell ref="B127:B133"/>
    <mergeCell ref="C127:C133"/>
    <mergeCell ref="A134:G134"/>
    <mergeCell ref="H148:J148"/>
    <mergeCell ref="B150:D150"/>
    <mergeCell ref="B151:D151"/>
    <mergeCell ref="B152:D152"/>
    <mergeCell ref="B153:D153"/>
    <mergeCell ref="B154:D154"/>
    <mergeCell ref="G138:G139"/>
    <mergeCell ref="H138:J138"/>
    <mergeCell ref="A144:G144"/>
    <mergeCell ref="A146:J146"/>
    <mergeCell ref="B147:J147"/>
    <mergeCell ref="A148:A149"/>
    <mergeCell ref="B148:D149"/>
    <mergeCell ref="E148:E149"/>
    <mergeCell ref="F148:F149"/>
    <mergeCell ref="G148:G149"/>
    <mergeCell ref="A161:G161"/>
    <mergeCell ref="B163:J163"/>
    <mergeCell ref="A164:A165"/>
    <mergeCell ref="B164:D165"/>
    <mergeCell ref="E164:E165"/>
    <mergeCell ref="F164:F165"/>
    <mergeCell ref="G164:G165"/>
    <mergeCell ref="H164:J164"/>
    <mergeCell ref="B155:D155"/>
    <mergeCell ref="B156:D156"/>
    <mergeCell ref="B157:D157"/>
    <mergeCell ref="B158:D158"/>
    <mergeCell ref="B159:D159"/>
    <mergeCell ref="B160:D160"/>
    <mergeCell ref="F173:F174"/>
    <mergeCell ref="G173:G174"/>
    <mergeCell ref="H173:J173"/>
    <mergeCell ref="B166:D166"/>
    <mergeCell ref="B167:D167"/>
    <mergeCell ref="B168:D168"/>
    <mergeCell ref="B169:D169"/>
    <mergeCell ref="A170:G170"/>
    <mergeCell ref="B172:J172"/>
    <mergeCell ref="B223:D223"/>
    <mergeCell ref="B224:D224"/>
    <mergeCell ref="B225:D225"/>
    <mergeCell ref="B185:D185"/>
    <mergeCell ref="B186:D186"/>
    <mergeCell ref="B187:D187"/>
    <mergeCell ref="A188:G188"/>
    <mergeCell ref="B190:J190"/>
    <mergeCell ref="A191:A192"/>
    <mergeCell ref="B191:D192"/>
    <mergeCell ref="E191:E192"/>
    <mergeCell ref="F191:F192"/>
    <mergeCell ref="G191:G192"/>
    <mergeCell ref="H191:J191"/>
    <mergeCell ref="B211:D211"/>
    <mergeCell ref="B212:D212"/>
    <mergeCell ref="B213:D213"/>
    <mergeCell ref="B214:D214"/>
    <mergeCell ref="B215:D215"/>
    <mergeCell ref="B216:D216"/>
    <mergeCell ref="B217:D217"/>
    <mergeCell ref="B218:D218"/>
    <mergeCell ref="B219:D219"/>
    <mergeCell ref="B220:D220"/>
    <mergeCell ref="A250:A251"/>
    <mergeCell ref="B250:D251"/>
    <mergeCell ref="E250:E251"/>
    <mergeCell ref="F250:F251"/>
    <mergeCell ref="G250:G251"/>
    <mergeCell ref="H250:J250"/>
    <mergeCell ref="B257:D257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  <mergeCell ref="B235:D235"/>
    <mergeCell ref="B237:D237"/>
    <mergeCell ref="B236:D236"/>
    <mergeCell ref="B253:D253"/>
    <mergeCell ref="B254:D254"/>
    <mergeCell ref="B255:D255"/>
    <mergeCell ref="B256:D256"/>
    <mergeCell ref="B221:D221"/>
    <mergeCell ref="B222:D222"/>
    <mergeCell ref="B264:D264"/>
    <mergeCell ref="B265:D265"/>
    <mergeCell ref="B266:D266"/>
    <mergeCell ref="B267:D267"/>
    <mergeCell ref="B268:D268"/>
    <mergeCell ref="B269:D269"/>
    <mergeCell ref="B270:D270"/>
    <mergeCell ref="B259:D259"/>
    <mergeCell ref="B260:D260"/>
    <mergeCell ref="B238:D238"/>
    <mergeCell ref="B239:D239"/>
    <mergeCell ref="B240:D240"/>
    <mergeCell ref="B242:D242"/>
    <mergeCell ref="B243:D243"/>
    <mergeCell ref="B241:D241"/>
    <mergeCell ref="B258:D258"/>
    <mergeCell ref="B244:D244"/>
    <mergeCell ref="B245:D245"/>
    <mergeCell ref="B246:D246"/>
    <mergeCell ref="A247:G247"/>
    <mergeCell ref="B249:J249"/>
    <mergeCell ref="B252:D252"/>
    <mergeCell ref="B271:D271"/>
    <mergeCell ref="B275:D275"/>
    <mergeCell ref="B274:D274"/>
    <mergeCell ref="B277:D277"/>
    <mergeCell ref="B278:D278"/>
    <mergeCell ref="B282:D282"/>
    <mergeCell ref="A283:G283"/>
    <mergeCell ref="B285:J285"/>
    <mergeCell ref="A286:A287"/>
    <mergeCell ref="B286:D287"/>
    <mergeCell ref="E286:E287"/>
    <mergeCell ref="F286:F287"/>
    <mergeCell ref="G286:G287"/>
    <mergeCell ref="B279:D279"/>
    <mergeCell ref="B280:D280"/>
    <mergeCell ref="B281:D281"/>
    <mergeCell ref="B276:D276"/>
    <mergeCell ref="H286:J286"/>
    <mergeCell ref="B272:D272"/>
    <mergeCell ref="B273:D273"/>
    <mergeCell ref="B288:D288"/>
    <mergeCell ref="B289:D289"/>
    <mergeCell ref="B290:D290"/>
    <mergeCell ref="B291:D291"/>
    <mergeCell ref="B292:D292"/>
    <mergeCell ref="B305:D305"/>
    <mergeCell ref="B306:D306"/>
    <mergeCell ref="B307:D307"/>
    <mergeCell ref="B311:D311"/>
    <mergeCell ref="B293:D293"/>
    <mergeCell ref="B294:D294"/>
    <mergeCell ref="B295:D295"/>
    <mergeCell ref="A296:G296"/>
    <mergeCell ref="B298:J298"/>
    <mergeCell ref="A299:A300"/>
    <mergeCell ref="B299:D300"/>
    <mergeCell ref="E299:E300"/>
    <mergeCell ref="F299:F300"/>
    <mergeCell ref="G299:G300"/>
    <mergeCell ref="H299:J299"/>
    <mergeCell ref="B312:D312"/>
    <mergeCell ref="B313:D313"/>
    <mergeCell ref="B314:D314"/>
    <mergeCell ref="B315:D315"/>
    <mergeCell ref="B316:D316"/>
    <mergeCell ref="B320:D320"/>
    <mergeCell ref="B321:D321"/>
    <mergeCell ref="B302:D302"/>
    <mergeCell ref="B303:D303"/>
    <mergeCell ref="B304:D304"/>
    <mergeCell ref="B308:D308"/>
    <mergeCell ref="B309:D309"/>
    <mergeCell ref="B310:D310"/>
    <mergeCell ref="B446:J446"/>
    <mergeCell ref="B5:J5"/>
    <mergeCell ref="C15:G15"/>
    <mergeCell ref="C23:G23"/>
    <mergeCell ref="A430:G430"/>
    <mergeCell ref="A438:G438"/>
    <mergeCell ref="E441:F441"/>
    <mergeCell ref="E442:F442"/>
    <mergeCell ref="E445:F445"/>
    <mergeCell ref="E444:F444"/>
    <mergeCell ref="H347:J347"/>
    <mergeCell ref="B349:D349"/>
    <mergeCell ref="B342:D342"/>
    <mergeCell ref="B343:D343"/>
    <mergeCell ref="A344:G344"/>
    <mergeCell ref="B346:J346"/>
    <mergeCell ref="A347:A348"/>
    <mergeCell ref="B347:D348"/>
    <mergeCell ref="E347:E348"/>
    <mergeCell ref="F347:F348"/>
    <mergeCell ref="G347:G348"/>
    <mergeCell ref="B301:D301"/>
    <mergeCell ref="B322:D322"/>
    <mergeCell ref="B323:D323"/>
    <mergeCell ref="B204:D204"/>
    <mergeCell ref="B205:D205"/>
    <mergeCell ref="B206:D206"/>
    <mergeCell ref="B207:D207"/>
    <mergeCell ref="B208:D208"/>
    <mergeCell ref="B209:D209"/>
    <mergeCell ref="B210:D210"/>
    <mergeCell ref="B199:D199"/>
    <mergeCell ref="B200:D200"/>
    <mergeCell ref="B201:D201"/>
    <mergeCell ref="B202:D202"/>
    <mergeCell ref="B203:D203"/>
    <mergeCell ref="C74:C77"/>
    <mergeCell ref="A79:G79"/>
    <mergeCell ref="B193:D193"/>
    <mergeCell ref="B194:D194"/>
    <mergeCell ref="B195:D195"/>
    <mergeCell ref="B196:D196"/>
    <mergeCell ref="B197:D197"/>
    <mergeCell ref="B198:D198"/>
    <mergeCell ref="B182:J182"/>
    <mergeCell ref="A183:A184"/>
    <mergeCell ref="B183:D184"/>
    <mergeCell ref="E183:E184"/>
    <mergeCell ref="F183:F184"/>
    <mergeCell ref="G183:G184"/>
    <mergeCell ref="H183:J183"/>
    <mergeCell ref="B175:D175"/>
    <mergeCell ref="B176:D176"/>
    <mergeCell ref="B177:D177"/>
    <mergeCell ref="B178:D178"/>
    <mergeCell ref="B179:D179"/>
    <mergeCell ref="A180:G180"/>
    <mergeCell ref="A173:A174"/>
    <mergeCell ref="B173:D174"/>
    <mergeCell ref="E173:E174"/>
    <mergeCell ref="B261:D261"/>
    <mergeCell ref="B262:D262"/>
    <mergeCell ref="B263:D263"/>
    <mergeCell ref="A350:A355"/>
    <mergeCell ref="B350:B354"/>
    <mergeCell ref="C350:D350"/>
    <mergeCell ref="C351:D351"/>
    <mergeCell ref="C352:D352"/>
    <mergeCell ref="C353:D353"/>
    <mergeCell ref="C354:D354"/>
    <mergeCell ref="B355:G355"/>
    <mergeCell ref="B336:D336"/>
    <mergeCell ref="B337:D337"/>
    <mergeCell ref="B338:D338"/>
    <mergeCell ref="B339:D339"/>
    <mergeCell ref="B340:D340"/>
    <mergeCell ref="B330:D330"/>
    <mergeCell ref="B331:D331"/>
    <mergeCell ref="B332:D332"/>
    <mergeCell ref="B333:D333"/>
    <mergeCell ref="B334:D334"/>
    <mergeCell ref="B341:D341"/>
    <mergeCell ref="B324:D324"/>
    <mergeCell ref="B325:D325"/>
    <mergeCell ref="B326:D326"/>
    <mergeCell ref="B327:D327"/>
    <mergeCell ref="B328:D328"/>
    <mergeCell ref="B329:D329"/>
    <mergeCell ref="B335:D335"/>
    <mergeCell ref="A356:A365"/>
    <mergeCell ref="B356:B364"/>
    <mergeCell ref="C356:D356"/>
    <mergeCell ref="C357:D357"/>
    <mergeCell ref="C358:D358"/>
    <mergeCell ref="C361:D361"/>
    <mergeCell ref="C364:D364"/>
    <mergeCell ref="B365:G365"/>
    <mergeCell ref="C359:D359"/>
    <mergeCell ref="C360:D360"/>
    <mergeCell ref="C362:D362"/>
    <mergeCell ref="C363:D363"/>
    <mergeCell ref="A366:A370"/>
    <mergeCell ref="B366:B369"/>
    <mergeCell ref="C366:D366"/>
    <mergeCell ref="C367:D367"/>
    <mergeCell ref="C368:D368"/>
    <mergeCell ref="C369:D369"/>
    <mergeCell ref="B370:G370"/>
    <mergeCell ref="A371:A380"/>
    <mergeCell ref="B371:B379"/>
    <mergeCell ref="C371:D371"/>
    <mergeCell ref="C372:D372"/>
    <mergeCell ref="C373:D373"/>
    <mergeCell ref="C374:D374"/>
    <mergeCell ref="C375:D375"/>
    <mergeCell ref="C376:D376"/>
    <mergeCell ref="C377:D377"/>
    <mergeCell ref="C378:D378"/>
    <mergeCell ref="C379:D379"/>
    <mergeCell ref="B380:G380"/>
    <mergeCell ref="A381:A387"/>
    <mergeCell ref="B381:B386"/>
    <mergeCell ref="C381:D381"/>
    <mergeCell ref="C382:D382"/>
    <mergeCell ref="C383:D383"/>
    <mergeCell ref="C384:D384"/>
    <mergeCell ref="C385:D385"/>
    <mergeCell ref="C386:D386"/>
    <mergeCell ref="B387:G387"/>
    <mergeCell ref="B400:B404"/>
    <mergeCell ref="C400:D400"/>
    <mergeCell ref="C401:D401"/>
    <mergeCell ref="C402:D402"/>
    <mergeCell ref="C403:D403"/>
    <mergeCell ref="C404:D404"/>
    <mergeCell ref="B405:G405"/>
    <mergeCell ref="B406:B410"/>
    <mergeCell ref="C406:D406"/>
    <mergeCell ref="C410:D410"/>
    <mergeCell ref="C407:D407"/>
    <mergeCell ref="C408:D408"/>
    <mergeCell ref="C409:D409"/>
    <mergeCell ref="C392:D392"/>
    <mergeCell ref="B393:G393"/>
    <mergeCell ref="B394:B398"/>
    <mergeCell ref="C394:D394"/>
    <mergeCell ref="C395:D395"/>
    <mergeCell ref="C396:D396"/>
    <mergeCell ref="C397:D397"/>
    <mergeCell ref="C398:D398"/>
    <mergeCell ref="B399:G399"/>
    <mergeCell ref="B411:G411"/>
    <mergeCell ref="B412:B420"/>
    <mergeCell ref="C412:D412"/>
    <mergeCell ref="C413:D413"/>
    <mergeCell ref="C414:D414"/>
    <mergeCell ref="C415:D415"/>
    <mergeCell ref="C416:D416"/>
    <mergeCell ref="C417:D417"/>
    <mergeCell ref="C418:D418"/>
    <mergeCell ref="C419:D419"/>
    <mergeCell ref="C420:D420"/>
    <mergeCell ref="A431:G431"/>
    <mergeCell ref="A432:G432"/>
    <mergeCell ref="A433:G433"/>
    <mergeCell ref="A434:G434"/>
    <mergeCell ref="A435:G435"/>
    <mergeCell ref="A436:G436"/>
    <mergeCell ref="A437:G437"/>
    <mergeCell ref="B421:G421"/>
    <mergeCell ref="B422:G422"/>
    <mergeCell ref="A423:A429"/>
    <mergeCell ref="B423:B428"/>
    <mergeCell ref="C423:D423"/>
    <mergeCell ref="C424:D424"/>
    <mergeCell ref="C425:D425"/>
    <mergeCell ref="C426:D426"/>
    <mergeCell ref="C427:D427"/>
    <mergeCell ref="C428:D428"/>
    <mergeCell ref="B429:G429"/>
    <mergeCell ref="A388:A422"/>
    <mergeCell ref="B388:B392"/>
    <mergeCell ref="C388:D388"/>
    <mergeCell ref="C389:D389"/>
    <mergeCell ref="C390:D390"/>
    <mergeCell ref="C391:D391"/>
  </mergeCells>
  <pageMargins left="0.39370078740157483" right="0.39370078740157483" top="0.39370078740157483" bottom="0.39370078740157483" header="0.31496062992125984" footer="0.19685039370078741"/>
  <pageSetup paperSize="9" scale="59" orientation="portrait" r:id="rId1"/>
  <rowBreaks count="1" manualBreakCount="1">
    <brk id="8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2:R604"/>
  <sheetViews>
    <sheetView view="pageBreakPreview" topLeftCell="A223" zoomScale="90" zoomScaleSheetLayoutView="90" workbookViewId="0">
      <selection activeCell="A249" sqref="A249:XFD252"/>
    </sheetView>
  </sheetViews>
  <sheetFormatPr defaultColWidth="8.85546875" defaultRowHeight="15"/>
  <cols>
    <col min="1" max="1" width="4.5703125" style="29" customWidth="1"/>
    <col min="2" max="2" width="8.85546875" style="29"/>
    <col min="3" max="3" width="18.7109375" style="29" customWidth="1"/>
    <col min="4" max="4" width="26.7109375" style="29" customWidth="1"/>
    <col min="5" max="5" width="12.140625" style="29" customWidth="1"/>
    <col min="6" max="6" width="15.7109375" style="29" customWidth="1"/>
    <col min="7" max="7" width="15.140625" style="29" customWidth="1"/>
    <col min="8" max="8" width="17.85546875" style="29" customWidth="1"/>
    <col min="9" max="9" width="17.140625" style="29" customWidth="1"/>
    <col min="10" max="10" width="16" style="29" customWidth="1"/>
    <col min="11" max="11" width="21.85546875" style="29" customWidth="1"/>
    <col min="12" max="12" width="16" style="29" customWidth="1"/>
    <col min="13" max="15" width="16.42578125" style="29" bestFit="1" customWidth="1"/>
    <col min="16" max="16384" width="8.85546875" style="29"/>
  </cols>
  <sheetData>
    <row r="2" spans="1:10" ht="19.149999999999999" customHeight="1">
      <c r="A2" s="87"/>
      <c r="B2" s="87"/>
      <c r="C2" s="1383" t="s">
        <v>141</v>
      </c>
      <c r="D2" s="1383"/>
      <c r="E2" s="1383"/>
      <c r="F2" s="1383"/>
      <c r="G2" s="1383"/>
      <c r="H2" s="1383"/>
      <c r="I2" s="1383"/>
      <c r="J2" s="1381">
        <v>6</v>
      </c>
    </row>
    <row r="3" spans="1:10" ht="19.149999999999999" customHeight="1">
      <c r="A3" s="88"/>
      <c r="B3" s="88"/>
      <c r="C3" s="89"/>
      <c r="D3" s="89"/>
      <c r="E3" s="178" t="s">
        <v>142</v>
      </c>
      <c r="F3" s="178">
        <f>'КФО 4'!F3</f>
        <v>2024</v>
      </c>
      <c r="G3" s="91" t="s">
        <v>143</v>
      </c>
      <c r="H3" s="89"/>
      <c r="I3" s="89"/>
      <c r="J3" s="1382"/>
    </row>
    <row r="4" spans="1:10" ht="19.149999999999999" customHeight="1">
      <c r="A4" s="88"/>
      <c r="B4" s="88"/>
      <c r="C4" s="89"/>
      <c r="D4" s="1383" t="str">
        <f>'КФО 4'!D4:H4</f>
        <v xml:space="preserve">и  плановый период   2025  -  2026 г.г. </v>
      </c>
      <c r="E4" s="1383"/>
      <c r="F4" s="1383"/>
      <c r="G4" s="1383"/>
      <c r="H4" s="1383"/>
      <c r="I4" s="89"/>
      <c r="J4" s="87"/>
    </row>
    <row r="5" spans="1:10" ht="35.450000000000003" customHeight="1">
      <c r="A5" s="88"/>
      <c r="C5" s="1455" t="s">
        <v>286</v>
      </c>
      <c r="D5" s="1455"/>
      <c r="E5" s="1455"/>
      <c r="F5" s="1455"/>
      <c r="G5" s="1455"/>
      <c r="H5" s="1455"/>
      <c r="I5" s="1455"/>
      <c r="J5" s="192"/>
    </row>
    <row r="6" spans="1:10" ht="15" customHeight="1">
      <c r="A6" s="88"/>
      <c r="B6" s="88"/>
      <c r="C6" s="88"/>
      <c r="D6" s="88"/>
      <c r="E6" s="88"/>
      <c r="F6" s="88"/>
      <c r="G6" s="88"/>
      <c r="H6" s="88"/>
      <c r="I6" s="88"/>
      <c r="J6" s="88"/>
    </row>
    <row r="7" spans="1:10" s="866" customFormat="1" ht="55.15" customHeight="1">
      <c r="A7" s="900"/>
      <c r="B7" s="900"/>
      <c r="C7" s="1486" t="str">
        <f>'КФО 4'!C7:I7</f>
        <v>МБОУ СОШ с.Борисовка</v>
      </c>
      <c r="D7" s="1486"/>
      <c r="E7" s="1486"/>
      <c r="F7" s="1486"/>
      <c r="G7" s="1486"/>
      <c r="H7" s="1486"/>
      <c r="I7" s="1486"/>
      <c r="J7" s="900"/>
    </row>
    <row r="8" spans="1:10" s="866" customFormat="1" ht="15.75">
      <c r="A8" s="900"/>
      <c r="B8" s="900"/>
      <c r="C8" s="1387" t="s">
        <v>145</v>
      </c>
      <c r="D8" s="1387"/>
      <c r="E8" s="1387"/>
      <c r="F8" s="1387"/>
      <c r="G8" s="1387"/>
      <c r="H8" s="1387"/>
      <c r="I8" s="1387"/>
      <c r="J8" s="900"/>
    </row>
    <row r="9" spans="1:10" s="866" customFormat="1" ht="15.95" customHeight="1">
      <c r="A9" s="900"/>
      <c r="B9" s="900"/>
      <c r="C9" s="901"/>
      <c r="D9" s="901"/>
      <c r="E9" s="901"/>
      <c r="F9" s="901"/>
      <c r="G9" s="901"/>
      <c r="H9" s="901"/>
      <c r="I9" s="901"/>
      <c r="J9" s="900"/>
    </row>
    <row r="10" spans="1:10" s="866" customFormat="1" ht="21.95" customHeight="1">
      <c r="A10" s="864"/>
      <c r="B10" s="864"/>
      <c r="C10" s="902" t="s">
        <v>146</v>
      </c>
      <c r="D10" s="894"/>
      <c r="E10" s="896" t="s">
        <v>664</v>
      </c>
      <c r="F10" s="897" t="s">
        <v>665</v>
      </c>
      <c r="G10" s="897">
        <v>2023</v>
      </c>
      <c r="H10" s="903" t="s">
        <v>147</v>
      </c>
      <c r="I10" s="894"/>
      <c r="J10" s="864"/>
    </row>
    <row r="11" spans="1:10" s="866" customFormat="1" ht="15" customHeight="1">
      <c r="A11" s="864"/>
      <c r="B11" s="864"/>
      <c r="C11" s="864"/>
      <c r="D11" s="864"/>
      <c r="E11" s="868" t="s">
        <v>160</v>
      </c>
      <c r="F11" s="868" t="s">
        <v>161</v>
      </c>
      <c r="G11" s="868" t="s">
        <v>162</v>
      </c>
      <c r="H11" s="864"/>
      <c r="I11" s="864"/>
      <c r="J11" s="864"/>
    </row>
    <row r="12" spans="1:10" ht="21.95" customHeight="1">
      <c r="A12" s="1487" t="s">
        <v>91</v>
      </c>
      <c r="B12" s="1487"/>
      <c r="C12" s="1487"/>
      <c r="D12" s="1487"/>
      <c r="E12" s="1487"/>
      <c r="F12" s="1487"/>
      <c r="G12" s="1487"/>
      <c r="H12" s="1487"/>
      <c r="I12" s="1487"/>
      <c r="J12" s="1487"/>
    </row>
    <row r="13" spans="1:10" ht="12.95" customHeight="1">
      <c r="A13" s="1226" t="s">
        <v>0</v>
      </c>
      <c r="B13" s="1226"/>
      <c r="C13" s="1226" t="s">
        <v>70</v>
      </c>
      <c r="D13" s="1226"/>
      <c r="E13" s="1226"/>
      <c r="F13" s="1226"/>
      <c r="G13" s="1226"/>
      <c r="H13" s="1226" t="s">
        <v>95</v>
      </c>
      <c r="I13" s="1226"/>
      <c r="J13" s="1226"/>
    </row>
    <row r="14" spans="1:10" ht="12.95" customHeight="1">
      <c r="A14" s="1226"/>
      <c r="B14" s="1226"/>
      <c r="C14" s="1226"/>
      <c r="D14" s="1226"/>
      <c r="E14" s="1226"/>
      <c r="F14" s="1226"/>
      <c r="G14" s="1226"/>
      <c r="H14" s="85">
        <f>'КФО 4'!H14</f>
        <v>2024</v>
      </c>
      <c r="I14" s="85">
        <f>'КФО 4'!I14</f>
        <v>2025</v>
      </c>
      <c r="J14" s="85">
        <f>'КФО 4'!J14</f>
        <v>2026</v>
      </c>
    </row>
    <row r="15" spans="1:10" ht="17.25" customHeight="1">
      <c r="A15" s="1494">
        <v>211</v>
      </c>
      <c r="B15" s="1494"/>
      <c r="C15" s="1495" t="s">
        <v>92</v>
      </c>
      <c r="D15" s="1496"/>
      <c r="E15" s="1496"/>
      <c r="F15" s="1496"/>
      <c r="G15" s="1497"/>
      <c r="H15" s="33"/>
      <c r="I15" s="33"/>
      <c r="J15" s="33"/>
    </row>
    <row r="16" spans="1:10" ht="15.75">
      <c r="A16" s="1205" t="s">
        <v>1</v>
      </c>
      <c r="B16" s="1206"/>
      <c r="C16" s="1206"/>
      <c r="D16" s="1206"/>
      <c r="E16" s="1206"/>
      <c r="F16" s="1206"/>
      <c r="G16" s="1207"/>
      <c r="H16" s="23">
        <f>H15</f>
        <v>0</v>
      </c>
      <c r="I16" s="23">
        <f>I15</f>
        <v>0</v>
      </c>
      <c r="J16" s="23">
        <f>J15</f>
        <v>0</v>
      </c>
    </row>
    <row r="17" spans="1:13" ht="19.5" customHeight="1">
      <c r="B17" s="34" t="s">
        <v>72</v>
      </c>
      <c r="C17" s="34"/>
      <c r="D17" s="34"/>
    </row>
    <row r="18" spans="1:13">
      <c r="A18" s="1373" t="s">
        <v>2</v>
      </c>
      <c r="B18" s="1373"/>
      <c r="C18" s="1373"/>
      <c r="D18" s="1373"/>
      <c r="E18" s="1373"/>
      <c r="F18" s="1373"/>
      <c r="G18" s="1373"/>
      <c r="H18" s="1373"/>
      <c r="I18" s="1373"/>
      <c r="J18" s="1373"/>
    </row>
    <row r="19" spans="1:13" ht="23.25" customHeight="1">
      <c r="A19" s="1373"/>
      <c r="B19" s="1373"/>
      <c r="C19" s="1373"/>
      <c r="D19" s="1373"/>
      <c r="E19" s="1373"/>
      <c r="F19" s="1373"/>
      <c r="G19" s="1373"/>
      <c r="H19" s="1373"/>
      <c r="I19" s="1373"/>
      <c r="J19" s="1373"/>
    </row>
    <row r="20" spans="1:13" ht="21.95" customHeight="1">
      <c r="A20" s="1226" t="s">
        <v>0</v>
      </c>
      <c r="B20" s="1226"/>
      <c r="C20" s="1226" t="s">
        <v>70</v>
      </c>
      <c r="D20" s="1226"/>
      <c r="E20" s="1226"/>
      <c r="F20" s="1226"/>
      <c r="G20" s="1226"/>
      <c r="H20" s="1226" t="s">
        <v>95</v>
      </c>
      <c r="I20" s="1226"/>
      <c r="J20" s="1226"/>
    </row>
    <row r="21" spans="1:13" ht="21.95" customHeight="1">
      <c r="A21" s="1226"/>
      <c r="B21" s="1226"/>
      <c r="C21" s="1226"/>
      <c r="D21" s="1226"/>
      <c r="E21" s="1226"/>
      <c r="F21" s="1226"/>
      <c r="G21" s="1226"/>
      <c r="H21" s="32">
        <f>H14</f>
        <v>2024</v>
      </c>
      <c r="I21" s="32">
        <f>I14</f>
        <v>2025</v>
      </c>
      <c r="J21" s="32">
        <f>J14</f>
        <v>2026</v>
      </c>
    </row>
    <row r="22" spans="1:13" ht="21" customHeight="1">
      <c r="A22" s="1494">
        <v>213</v>
      </c>
      <c r="B22" s="1494"/>
      <c r="C22" s="1495" t="s">
        <v>93</v>
      </c>
      <c r="D22" s="1496"/>
      <c r="E22" s="1496"/>
      <c r="F22" s="1496"/>
      <c r="G22" s="1497"/>
      <c r="H22" s="33"/>
      <c r="I22" s="33"/>
      <c r="J22" s="33"/>
    </row>
    <row r="23" spans="1:13" ht="21.95" customHeight="1">
      <c r="A23" s="1205" t="s">
        <v>3</v>
      </c>
      <c r="B23" s="1206"/>
      <c r="C23" s="1206"/>
      <c r="D23" s="1206"/>
      <c r="E23" s="1206"/>
      <c r="F23" s="1206"/>
      <c r="G23" s="1207"/>
      <c r="H23" s="23">
        <f>H22</f>
        <v>0</v>
      </c>
      <c r="I23" s="23">
        <f>I22</f>
        <v>0</v>
      </c>
      <c r="J23" s="23">
        <f>J22</f>
        <v>0</v>
      </c>
    </row>
    <row r="25" spans="1:13" ht="21.95" customHeight="1">
      <c r="A25" s="1487" t="s">
        <v>4</v>
      </c>
      <c r="B25" s="1487"/>
      <c r="C25" s="1487"/>
      <c r="D25" s="1487"/>
      <c r="E25" s="1487"/>
      <c r="F25" s="1487"/>
      <c r="G25" s="1487"/>
      <c r="H25" s="1487"/>
      <c r="I25" s="1487"/>
      <c r="J25" s="1487"/>
    </row>
    <row r="26" spans="1:13" ht="26.1" customHeight="1">
      <c r="A26" s="1263" t="s">
        <v>97</v>
      </c>
      <c r="B26" s="1263" t="s">
        <v>0</v>
      </c>
      <c r="C26" s="1263" t="s">
        <v>96</v>
      </c>
      <c r="D26" s="1263" t="s">
        <v>70</v>
      </c>
      <c r="E26" s="1353" t="s">
        <v>45</v>
      </c>
      <c r="F26" s="1353" t="s">
        <v>80</v>
      </c>
      <c r="G26" s="1225" t="s">
        <v>102</v>
      </c>
      <c r="H26" s="1226" t="s">
        <v>95</v>
      </c>
      <c r="I26" s="1226"/>
      <c r="J26" s="1226"/>
    </row>
    <row r="27" spans="1:13" ht="50.25" customHeight="1">
      <c r="A27" s="1264"/>
      <c r="B27" s="1264"/>
      <c r="C27" s="1264"/>
      <c r="D27" s="1264"/>
      <c r="E27" s="1353"/>
      <c r="F27" s="1353"/>
      <c r="G27" s="1225"/>
      <c r="H27" s="32">
        <f>H14</f>
        <v>2024</v>
      </c>
      <c r="I27" s="32">
        <f>I14</f>
        <v>2025</v>
      </c>
      <c r="J27" s="32">
        <f>J14</f>
        <v>2026</v>
      </c>
      <c r="K27" s="35">
        <f t="shared" ref="K27:M28" si="0">H15*30.2%</f>
        <v>0</v>
      </c>
      <c r="L27" s="35">
        <f t="shared" si="0"/>
        <v>0</v>
      </c>
      <c r="M27" s="35">
        <f t="shared" si="0"/>
        <v>0</v>
      </c>
    </row>
    <row r="28" spans="1:13" ht="47.25" customHeight="1">
      <c r="A28" s="179">
        <v>1</v>
      </c>
      <c r="B28" s="199">
        <v>212</v>
      </c>
      <c r="C28" s="332" t="s">
        <v>5</v>
      </c>
      <c r="D28" s="37" t="s">
        <v>6</v>
      </c>
      <c r="E28" s="38"/>
      <c r="F28" s="33"/>
      <c r="G28" s="39"/>
      <c r="H28" s="33"/>
      <c r="I28" s="33"/>
      <c r="J28" s="33"/>
      <c r="K28" s="35">
        <f t="shared" si="0"/>
        <v>0</v>
      </c>
      <c r="L28" s="35">
        <f t="shared" si="0"/>
        <v>0</v>
      </c>
      <c r="M28" s="35">
        <f t="shared" si="0"/>
        <v>0</v>
      </c>
    </row>
    <row r="29" spans="1:13" ht="65.25" customHeight="1">
      <c r="A29" s="179">
        <v>2</v>
      </c>
      <c r="B29" s="198">
        <v>222</v>
      </c>
      <c r="C29" s="333" t="s">
        <v>8</v>
      </c>
      <c r="D29" s="37" t="s">
        <v>9</v>
      </c>
      <c r="E29" s="38"/>
      <c r="F29" s="33"/>
      <c r="G29" s="39"/>
      <c r="H29" s="33"/>
      <c r="I29" s="33"/>
      <c r="J29" s="33"/>
    </row>
    <row r="30" spans="1:13" ht="54" customHeight="1">
      <c r="A30" s="179">
        <v>3</v>
      </c>
      <c r="B30" s="198">
        <v>226</v>
      </c>
      <c r="C30" s="333" t="s">
        <v>10</v>
      </c>
      <c r="D30" s="37" t="s">
        <v>11</v>
      </c>
      <c r="E30" s="38"/>
      <c r="F30" s="33"/>
      <c r="G30" s="39"/>
      <c r="H30" s="33"/>
      <c r="I30" s="33"/>
      <c r="J30" s="33"/>
      <c r="K30" s="35">
        <f t="shared" ref="K30:M31" si="1">H17*30.2%</f>
        <v>0</v>
      </c>
      <c r="L30" s="35">
        <f t="shared" si="1"/>
        <v>0</v>
      </c>
      <c r="M30" s="35">
        <f t="shared" si="1"/>
        <v>0</v>
      </c>
    </row>
    <row r="31" spans="1:13" ht="66" customHeight="1">
      <c r="A31" s="41">
        <v>4</v>
      </c>
      <c r="B31" s="198">
        <v>262</v>
      </c>
      <c r="C31" s="333" t="s">
        <v>319</v>
      </c>
      <c r="D31" s="268" t="s">
        <v>340</v>
      </c>
      <c r="E31" s="38"/>
      <c r="F31" s="33"/>
      <c r="G31" s="39"/>
      <c r="H31" s="33"/>
      <c r="I31" s="33"/>
      <c r="J31" s="33"/>
      <c r="K31" s="35">
        <f t="shared" si="1"/>
        <v>0</v>
      </c>
      <c r="L31" s="35">
        <f t="shared" si="1"/>
        <v>0</v>
      </c>
      <c r="M31" s="35">
        <f t="shared" si="1"/>
        <v>0</v>
      </c>
    </row>
    <row r="32" spans="1:13" ht="51" customHeight="1">
      <c r="A32" s="41">
        <v>5</v>
      </c>
      <c r="B32" s="198">
        <v>266</v>
      </c>
      <c r="C32" s="333" t="s">
        <v>320</v>
      </c>
      <c r="D32" s="269" t="s">
        <v>341</v>
      </c>
      <c r="E32" s="38"/>
      <c r="F32" s="33"/>
      <c r="G32" s="39"/>
      <c r="H32" s="33"/>
      <c r="I32" s="33"/>
      <c r="J32" s="33"/>
    </row>
    <row r="33" spans="1:11" ht="42.75" customHeight="1">
      <c r="A33" s="41">
        <v>6</v>
      </c>
      <c r="B33" s="198">
        <v>290</v>
      </c>
      <c r="C33" s="329" t="s">
        <v>12</v>
      </c>
      <c r="D33" s="37" t="s">
        <v>13</v>
      </c>
      <c r="E33" s="38"/>
      <c r="F33" s="33"/>
      <c r="G33" s="39"/>
      <c r="H33" s="33"/>
      <c r="I33" s="33"/>
      <c r="J33" s="33"/>
    </row>
    <row r="34" spans="1:11" ht="15.75">
      <c r="A34" s="1366" t="s">
        <v>14</v>
      </c>
      <c r="B34" s="1367"/>
      <c r="C34" s="1367"/>
      <c r="D34" s="1367"/>
      <c r="E34" s="1367"/>
      <c r="F34" s="1367"/>
      <c r="G34" s="1368"/>
      <c r="H34" s="67">
        <f>SUM(H28:H33)</f>
        <v>0</v>
      </c>
      <c r="I34" s="67">
        <f>SUM(I28:I33)</f>
        <v>0</v>
      </c>
      <c r="J34" s="67">
        <f>SUM(J28:J33)</f>
        <v>0</v>
      </c>
    </row>
    <row r="36" spans="1:11" ht="16.7" customHeight="1">
      <c r="A36" s="1388" t="s">
        <v>98</v>
      </c>
      <c r="B36" s="1388"/>
      <c r="C36" s="1388"/>
      <c r="D36" s="1388"/>
      <c r="E36" s="1388"/>
      <c r="F36" s="1388"/>
      <c r="G36" s="1388"/>
      <c r="H36" s="1388"/>
      <c r="I36" s="1388"/>
      <c r="J36" s="1388"/>
    </row>
    <row r="37" spans="1:11" ht="15.75" customHeight="1">
      <c r="A37" s="1263" t="s">
        <v>97</v>
      </c>
      <c r="B37" s="1263" t="s">
        <v>0</v>
      </c>
      <c r="C37" s="1263" t="s">
        <v>96</v>
      </c>
      <c r="D37" s="1263" t="s">
        <v>70</v>
      </c>
      <c r="E37" s="1353" t="s">
        <v>45</v>
      </c>
      <c r="F37" s="1353" t="s">
        <v>81</v>
      </c>
      <c r="G37" s="1225" t="s">
        <v>94</v>
      </c>
      <c r="H37" s="1226" t="s">
        <v>95</v>
      </c>
      <c r="I37" s="1226"/>
      <c r="J37" s="1226"/>
    </row>
    <row r="38" spans="1:11" ht="15.75" customHeight="1">
      <c r="A38" s="1264"/>
      <c r="B38" s="1264"/>
      <c r="C38" s="1264"/>
      <c r="D38" s="1264"/>
      <c r="E38" s="1353"/>
      <c r="F38" s="1353"/>
      <c r="G38" s="1225"/>
      <c r="H38" s="32">
        <f>H14</f>
        <v>2024</v>
      </c>
      <c r="I38" s="32">
        <f>I14</f>
        <v>2025</v>
      </c>
      <c r="J38" s="32">
        <f>J14</f>
        <v>2026</v>
      </c>
    </row>
    <row r="39" spans="1:11" ht="31.5" customHeight="1">
      <c r="A39" s="179">
        <v>1</v>
      </c>
      <c r="B39" s="180">
        <v>290</v>
      </c>
      <c r="C39" s="177" t="s">
        <v>12</v>
      </c>
      <c r="D39" s="37" t="s">
        <v>13</v>
      </c>
      <c r="E39" s="38"/>
      <c r="F39" s="33"/>
      <c r="G39" s="39"/>
      <c r="H39" s="33"/>
      <c r="I39" s="33"/>
      <c r="J39" s="33"/>
    </row>
    <row r="40" spans="1:11" ht="18.75" customHeight="1">
      <c r="A40" s="1498" t="s">
        <v>15</v>
      </c>
      <c r="B40" s="1499"/>
      <c r="C40" s="1499"/>
      <c r="D40" s="1499"/>
      <c r="E40" s="1499"/>
      <c r="F40" s="1499"/>
      <c r="G40" s="1500"/>
      <c r="H40" s="67">
        <f>SUM(H39:H39)</f>
        <v>0</v>
      </c>
      <c r="I40" s="67">
        <f>SUM(I39:I39)</f>
        <v>0</v>
      </c>
      <c r="J40" s="67">
        <f>SUM(J39:J39)</f>
        <v>0</v>
      </c>
      <c r="K40" s="40">
        <f>E40*F40*12</f>
        <v>0</v>
      </c>
    </row>
    <row r="42" spans="1:11" ht="15.75">
      <c r="A42" s="1348" t="s">
        <v>16</v>
      </c>
      <c r="B42" s="1348"/>
      <c r="C42" s="1348"/>
      <c r="D42" s="1348"/>
      <c r="E42" s="1348"/>
      <c r="F42" s="1348"/>
      <c r="G42" s="1348"/>
      <c r="H42" s="1348"/>
      <c r="I42" s="1348"/>
      <c r="J42" s="1348"/>
    </row>
    <row r="43" spans="1:11" ht="16.7" customHeight="1">
      <c r="A43" s="1263" t="s">
        <v>97</v>
      </c>
      <c r="B43" s="1263" t="s">
        <v>0</v>
      </c>
      <c r="C43" s="1263" t="s">
        <v>96</v>
      </c>
      <c r="D43" s="1263" t="s">
        <v>70</v>
      </c>
      <c r="E43" s="1353" t="s">
        <v>45</v>
      </c>
      <c r="F43" s="1353" t="s">
        <v>81</v>
      </c>
      <c r="G43" s="1225" t="s">
        <v>94</v>
      </c>
      <c r="H43" s="1226" t="s">
        <v>95</v>
      </c>
      <c r="I43" s="1226"/>
      <c r="J43" s="1226"/>
    </row>
    <row r="44" spans="1:11" ht="16.7" customHeight="1">
      <c r="A44" s="1264"/>
      <c r="B44" s="1264"/>
      <c r="C44" s="1264"/>
      <c r="D44" s="1264"/>
      <c r="E44" s="1353"/>
      <c r="F44" s="1353"/>
      <c r="G44" s="1225"/>
      <c r="H44" s="32">
        <f>H14</f>
        <v>2024</v>
      </c>
      <c r="I44" s="32">
        <f>I14</f>
        <v>2025</v>
      </c>
      <c r="J44" s="32">
        <f>J14</f>
        <v>2026</v>
      </c>
    </row>
    <row r="45" spans="1:11" ht="27.6" customHeight="1">
      <c r="A45" s="179">
        <v>1</v>
      </c>
      <c r="B45" s="180">
        <v>290</v>
      </c>
      <c r="C45" s="327" t="s">
        <v>12</v>
      </c>
      <c r="D45" s="37" t="s">
        <v>17</v>
      </c>
      <c r="E45" s="38"/>
      <c r="F45" s="33"/>
      <c r="G45" s="39"/>
      <c r="H45" s="33"/>
      <c r="I45" s="33"/>
      <c r="J45" s="33"/>
    </row>
    <row r="46" spans="1:11" ht="16.7" customHeight="1">
      <c r="A46" s="1389" t="s">
        <v>344</v>
      </c>
      <c r="B46" s="1390"/>
      <c r="C46" s="1390"/>
      <c r="D46" s="1390"/>
      <c r="E46" s="1390"/>
      <c r="F46" s="1390"/>
      <c r="G46" s="1391"/>
      <c r="H46" s="67">
        <f>SUM(H45:H45)</f>
        <v>0</v>
      </c>
      <c r="I46" s="67">
        <f>SUM(I45:I45)</f>
        <v>0</v>
      </c>
      <c r="J46" s="67">
        <f>SUM(J45:J45)</f>
        <v>0</v>
      </c>
    </row>
    <row r="47" spans="1:11" ht="18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</row>
    <row r="48" spans="1:11" ht="27.6" customHeight="1">
      <c r="A48" s="1501" t="s">
        <v>99</v>
      </c>
      <c r="B48" s="1501"/>
      <c r="C48" s="1501"/>
      <c r="D48" s="1501"/>
      <c r="E48" s="1501"/>
      <c r="F48" s="1501"/>
      <c r="G48" s="1501"/>
      <c r="H48" s="1501"/>
      <c r="I48" s="1501"/>
      <c r="J48" s="1501"/>
    </row>
    <row r="49" spans="1:11" ht="15.75">
      <c r="A49" s="1361" t="s">
        <v>97</v>
      </c>
      <c r="B49" s="1361" t="s">
        <v>0</v>
      </c>
      <c r="C49" s="1361" t="s">
        <v>96</v>
      </c>
      <c r="D49" s="1361" t="s">
        <v>70</v>
      </c>
      <c r="E49" s="1502"/>
      <c r="F49" s="1379" t="s">
        <v>34</v>
      </c>
      <c r="G49" s="1379" t="s">
        <v>82</v>
      </c>
      <c r="H49" s="1258" t="s">
        <v>95</v>
      </c>
      <c r="I49" s="1258"/>
      <c r="J49" s="1258"/>
    </row>
    <row r="50" spans="1:11" ht="15.75">
      <c r="A50" s="1362"/>
      <c r="B50" s="1362"/>
      <c r="C50" s="1362"/>
      <c r="D50" s="1503"/>
      <c r="E50" s="1504"/>
      <c r="F50" s="1379"/>
      <c r="G50" s="1379"/>
      <c r="H50" s="85">
        <f>H14</f>
        <v>2024</v>
      </c>
      <c r="I50" s="85">
        <f>I14</f>
        <v>2025</v>
      </c>
      <c r="J50" s="85">
        <f>J14</f>
        <v>2026</v>
      </c>
    </row>
    <row r="51" spans="1:11" ht="91.15" customHeight="1">
      <c r="A51" s="179">
        <v>1</v>
      </c>
      <c r="B51" s="180">
        <v>290</v>
      </c>
      <c r="C51" s="327" t="s">
        <v>12</v>
      </c>
      <c r="D51" s="1339" t="s">
        <v>18</v>
      </c>
      <c r="E51" s="1341"/>
      <c r="F51" s="33"/>
      <c r="G51" s="39"/>
      <c r="H51" s="33"/>
      <c r="I51" s="33"/>
      <c r="J51" s="33"/>
    </row>
    <row r="52" spans="1:11" ht="16.7" customHeight="1">
      <c r="A52" s="1205" t="s">
        <v>19</v>
      </c>
      <c r="B52" s="1206"/>
      <c r="C52" s="1206"/>
      <c r="D52" s="1206"/>
      <c r="E52" s="1206"/>
      <c r="F52" s="1206"/>
      <c r="G52" s="1207"/>
      <c r="H52" s="67">
        <f>SUM(H51:H51)</f>
        <v>0</v>
      </c>
      <c r="I52" s="67">
        <f>SUM(I51:I51)</f>
        <v>0</v>
      </c>
      <c r="J52" s="67">
        <f>SUM(J51:J51)</f>
        <v>0</v>
      </c>
    </row>
    <row r="53" spans="1:11" ht="16.7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</row>
    <row r="54" spans="1:11" ht="15.75">
      <c r="A54" s="1346" t="s">
        <v>20</v>
      </c>
      <c r="B54" s="1346"/>
      <c r="C54" s="1346"/>
      <c r="D54" s="1346"/>
      <c r="E54" s="1346"/>
      <c r="F54" s="1346"/>
      <c r="G54" s="1346"/>
      <c r="H54" s="1346"/>
      <c r="I54" s="1346"/>
      <c r="J54" s="1347"/>
    </row>
    <row r="55" spans="1:11" ht="16.7" customHeight="1">
      <c r="A55" s="1361" t="s">
        <v>97</v>
      </c>
      <c r="B55" s="1361" t="s">
        <v>0</v>
      </c>
      <c r="C55" s="1361" t="s">
        <v>96</v>
      </c>
      <c r="D55" s="1361" t="s">
        <v>70</v>
      </c>
      <c r="E55" s="1502"/>
      <c r="F55" s="1379" t="s">
        <v>21</v>
      </c>
      <c r="G55" s="1379" t="s">
        <v>22</v>
      </c>
      <c r="H55" s="1258" t="s">
        <v>95</v>
      </c>
      <c r="I55" s="1258"/>
      <c r="J55" s="1258"/>
    </row>
    <row r="56" spans="1:11" ht="16.7" customHeight="1">
      <c r="A56" s="1362"/>
      <c r="B56" s="1362"/>
      <c r="C56" s="1362"/>
      <c r="D56" s="1503"/>
      <c r="E56" s="1504"/>
      <c r="F56" s="1379"/>
      <c r="G56" s="1379"/>
      <c r="H56" s="85">
        <f>H14</f>
        <v>2024</v>
      </c>
      <c r="I56" s="85">
        <f>I14</f>
        <v>2025</v>
      </c>
      <c r="J56" s="85">
        <f>J14</f>
        <v>2026</v>
      </c>
    </row>
    <row r="57" spans="1:11" ht="16.7" customHeight="1">
      <c r="A57" s="179">
        <v>1</v>
      </c>
      <c r="B57" s="1466">
        <v>290</v>
      </c>
      <c r="C57" s="327" t="s">
        <v>12</v>
      </c>
      <c r="D57" s="1174" t="s">
        <v>23</v>
      </c>
      <c r="E57" s="1176"/>
      <c r="F57" s="43"/>
      <c r="G57" s="44" t="s">
        <v>101</v>
      </c>
      <c r="H57" s="33"/>
      <c r="I57" s="33"/>
      <c r="J57" s="33"/>
    </row>
    <row r="58" spans="1:11" ht="15.75">
      <c r="A58" s="179">
        <v>2</v>
      </c>
      <c r="B58" s="1468"/>
      <c r="C58" s="327" t="s">
        <v>12</v>
      </c>
      <c r="D58" s="1174" t="s">
        <v>24</v>
      </c>
      <c r="E58" s="1176"/>
      <c r="F58" s="33"/>
      <c r="G58" s="44" t="s">
        <v>100</v>
      </c>
      <c r="H58" s="33"/>
      <c r="I58" s="33"/>
      <c r="J58" s="33"/>
    </row>
    <row r="59" spans="1:11" ht="16.7" customHeight="1">
      <c r="A59" s="1205" t="s">
        <v>25</v>
      </c>
      <c r="B59" s="1206"/>
      <c r="C59" s="1206"/>
      <c r="D59" s="1206"/>
      <c r="E59" s="1206"/>
      <c r="F59" s="1206"/>
      <c r="G59" s="1207"/>
      <c r="H59" s="67">
        <f>H57+H58</f>
        <v>0</v>
      </c>
      <c r="I59" s="67">
        <f>I57+I58</f>
        <v>0</v>
      </c>
      <c r="J59" s="67">
        <f>J57+J58</f>
        <v>0</v>
      </c>
      <c r="K59" s="40">
        <f>E59*F59*12</f>
        <v>0</v>
      </c>
    </row>
    <row r="60" spans="1:11">
      <c r="A60" s="87"/>
      <c r="B60" s="87"/>
      <c r="C60" s="87"/>
      <c r="D60" s="87"/>
      <c r="E60" s="87"/>
      <c r="F60" s="87"/>
      <c r="G60" s="87"/>
      <c r="H60" s="87"/>
      <c r="I60" s="87"/>
      <c r="J60" s="87"/>
    </row>
    <row r="61" spans="1:11" ht="16.7" customHeight="1">
      <c r="A61" s="1346" t="s">
        <v>26</v>
      </c>
      <c r="B61" s="1346"/>
      <c r="C61" s="1346"/>
      <c r="D61" s="1346"/>
      <c r="E61" s="1346"/>
      <c r="F61" s="1346"/>
      <c r="G61" s="1346"/>
      <c r="H61" s="1346"/>
      <c r="I61" s="1346"/>
      <c r="J61" s="1347"/>
    </row>
    <row r="62" spans="1:11" ht="16.7" customHeight="1">
      <c r="A62" s="1361" t="s">
        <v>97</v>
      </c>
      <c r="B62" s="1361" t="s">
        <v>0</v>
      </c>
      <c r="C62" s="1361" t="s">
        <v>96</v>
      </c>
      <c r="D62" s="1256" t="s">
        <v>70</v>
      </c>
      <c r="E62" s="1256"/>
      <c r="F62" s="1490" t="s">
        <v>27</v>
      </c>
      <c r="G62" s="1492" t="s">
        <v>28</v>
      </c>
      <c r="H62" s="1258" t="s">
        <v>95</v>
      </c>
      <c r="I62" s="1258"/>
      <c r="J62" s="1258"/>
    </row>
    <row r="63" spans="1:11" ht="16.7" customHeight="1">
      <c r="A63" s="1362"/>
      <c r="B63" s="1362"/>
      <c r="C63" s="1362"/>
      <c r="D63" s="1256"/>
      <c r="E63" s="1256"/>
      <c r="F63" s="1491"/>
      <c r="G63" s="1493"/>
      <c r="H63" s="85">
        <f>H14</f>
        <v>2024</v>
      </c>
      <c r="I63" s="85">
        <f>I14</f>
        <v>2025</v>
      </c>
      <c r="J63" s="85">
        <f>J14</f>
        <v>2026</v>
      </c>
    </row>
    <row r="64" spans="1:11" ht="15.75">
      <c r="A64" s="179">
        <v>1</v>
      </c>
      <c r="B64" s="1476">
        <v>290</v>
      </c>
      <c r="C64" s="327" t="s">
        <v>12</v>
      </c>
      <c r="D64" s="1354" t="s">
        <v>29</v>
      </c>
      <c r="E64" s="1354"/>
      <c r="F64" s="5"/>
      <c r="G64" s="2"/>
      <c r="H64" s="33"/>
      <c r="I64" s="33"/>
      <c r="J64" s="33"/>
    </row>
    <row r="65" spans="1:10" ht="33" customHeight="1">
      <c r="A65" s="179">
        <v>2</v>
      </c>
      <c r="B65" s="1476"/>
      <c r="C65" s="327" t="s">
        <v>12</v>
      </c>
      <c r="D65" s="1174" t="s">
        <v>74</v>
      </c>
      <c r="E65" s="1176"/>
      <c r="F65" s="345" t="s">
        <v>30</v>
      </c>
      <c r="G65" s="346" t="s">
        <v>30</v>
      </c>
      <c r="H65" s="33"/>
      <c r="I65" s="33"/>
      <c r="J65" s="33"/>
    </row>
    <row r="66" spans="1:10" ht="15.75">
      <c r="A66" s="179">
        <v>3</v>
      </c>
      <c r="B66" s="1476"/>
      <c r="C66" s="327" t="s">
        <v>12</v>
      </c>
      <c r="D66" s="1174"/>
      <c r="E66" s="1176"/>
      <c r="F66" s="345" t="s">
        <v>30</v>
      </c>
      <c r="G66" s="346" t="s">
        <v>30</v>
      </c>
      <c r="H66" s="33"/>
      <c r="I66" s="33"/>
      <c r="J66" s="33"/>
    </row>
    <row r="67" spans="1:10" ht="16.7" customHeight="1">
      <c r="A67" s="1205" t="s">
        <v>31</v>
      </c>
      <c r="B67" s="1206"/>
      <c r="C67" s="1206"/>
      <c r="D67" s="1206"/>
      <c r="E67" s="1206"/>
      <c r="F67" s="1206"/>
      <c r="G67" s="1207"/>
      <c r="H67" s="67">
        <f>SUM(H64:H66)</f>
        <v>0</v>
      </c>
      <c r="I67" s="67">
        <f>SUM(I64:I66)</f>
        <v>0</v>
      </c>
      <c r="J67" s="67">
        <f>SUM(J64:J66)</f>
        <v>0</v>
      </c>
    </row>
    <row r="68" spans="1:10">
      <c r="A68" s="87"/>
      <c r="B68" s="87"/>
      <c r="C68" s="87"/>
      <c r="D68" s="87"/>
      <c r="E68" s="87"/>
      <c r="F68" s="87"/>
      <c r="G68" s="87"/>
      <c r="H68" s="87"/>
      <c r="I68" s="87"/>
      <c r="J68" s="87"/>
    </row>
    <row r="69" spans="1:10" ht="15.75">
      <c r="A69" s="1346" t="s">
        <v>471</v>
      </c>
      <c r="B69" s="1346"/>
      <c r="C69" s="1346"/>
      <c r="D69" s="1346"/>
      <c r="E69" s="1346"/>
      <c r="F69" s="1346"/>
      <c r="G69" s="1346"/>
      <c r="H69" s="1346"/>
      <c r="I69" s="1346"/>
      <c r="J69" s="1347"/>
    </row>
    <row r="70" spans="1:10" ht="15.75">
      <c r="A70" s="1361" t="s">
        <v>97</v>
      </c>
      <c r="B70" s="1361" t="s">
        <v>0</v>
      </c>
      <c r="C70" s="1361" t="s">
        <v>96</v>
      </c>
      <c r="D70" s="1258" t="s">
        <v>70</v>
      </c>
      <c r="E70" s="1258"/>
      <c r="F70" s="1258"/>
      <c r="G70" s="1258"/>
      <c r="H70" s="1258" t="s">
        <v>95</v>
      </c>
      <c r="I70" s="1258"/>
      <c r="J70" s="1258"/>
    </row>
    <row r="71" spans="1:10" ht="15.75">
      <c r="A71" s="1362"/>
      <c r="B71" s="1362"/>
      <c r="C71" s="1362"/>
      <c r="D71" s="1258"/>
      <c r="E71" s="1258"/>
      <c r="F71" s="1258"/>
      <c r="G71" s="1258"/>
      <c r="H71" s="85">
        <f>H14</f>
        <v>2024</v>
      </c>
      <c r="I71" s="85">
        <f>I14</f>
        <v>2025</v>
      </c>
      <c r="J71" s="85">
        <f>J14</f>
        <v>2026</v>
      </c>
    </row>
    <row r="72" spans="1:10" ht="15.75">
      <c r="A72" s="179">
        <v>1</v>
      </c>
      <c r="B72" s="1466">
        <v>290</v>
      </c>
      <c r="C72" s="327" t="s">
        <v>12</v>
      </c>
      <c r="D72" s="1473" t="s">
        <v>89</v>
      </c>
      <c r="E72" s="1474"/>
      <c r="F72" s="1474"/>
      <c r="G72" s="1475"/>
      <c r="H72" s="33"/>
      <c r="I72" s="33"/>
      <c r="J72" s="33"/>
    </row>
    <row r="73" spans="1:10" ht="15.75">
      <c r="A73" s="179">
        <v>2</v>
      </c>
      <c r="B73" s="1468"/>
      <c r="C73" s="327" t="s">
        <v>12</v>
      </c>
      <c r="D73" s="1473"/>
      <c r="E73" s="1474"/>
      <c r="F73" s="1474"/>
      <c r="G73" s="1475"/>
      <c r="H73" s="33"/>
      <c r="I73" s="33"/>
      <c r="J73" s="33"/>
    </row>
    <row r="74" spans="1:10" ht="15.75">
      <c r="A74" s="1205" t="s">
        <v>32</v>
      </c>
      <c r="B74" s="1206"/>
      <c r="C74" s="1206"/>
      <c r="D74" s="1206"/>
      <c r="E74" s="1206"/>
      <c r="F74" s="1206"/>
      <c r="G74" s="1207"/>
      <c r="H74" s="67">
        <f>SUM(H72:H73)</f>
        <v>0</v>
      </c>
      <c r="I74" s="67">
        <f>SUM(I72:I73)</f>
        <v>0</v>
      </c>
      <c r="J74" s="67">
        <f>SUM(J72:J73)</f>
        <v>0</v>
      </c>
    </row>
    <row r="75" spans="1:10">
      <c r="A75" s="87"/>
      <c r="B75" s="87"/>
      <c r="C75" s="87"/>
      <c r="D75" s="87"/>
      <c r="E75" s="87"/>
      <c r="F75" s="87"/>
      <c r="G75" s="87"/>
      <c r="H75" s="87"/>
      <c r="I75" s="87"/>
      <c r="J75" s="87"/>
    </row>
    <row r="76" spans="1:10" ht="20.25" customHeight="1">
      <c r="A76" s="1346" t="s">
        <v>33</v>
      </c>
      <c r="B76" s="1346"/>
      <c r="C76" s="1346"/>
      <c r="D76" s="1346"/>
      <c r="E76" s="1346"/>
      <c r="F76" s="1346"/>
      <c r="G76" s="1346"/>
      <c r="H76" s="1346"/>
      <c r="I76" s="1346"/>
      <c r="J76" s="1347"/>
    </row>
    <row r="77" spans="1:10" ht="15.75" customHeight="1">
      <c r="A77" s="1361" t="s">
        <v>97</v>
      </c>
      <c r="B77" s="1256" t="s">
        <v>0</v>
      </c>
      <c r="C77" s="1256" t="s">
        <v>96</v>
      </c>
      <c r="D77" s="1258" t="s">
        <v>70</v>
      </c>
      <c r="E77" s="1256" t="s">
        <v>75</v>
      </c>
      <c r="F77" s="1317" t="s">
        <v>34</v>
      </c>
      <c r="G77" s="1314" t="s">
        <v>103</v>
      </c>
      <c r="H77" s="1258" t="s">
        <v>95</v>
      </c>
      <c r="I77" s="1258"/>
      <c r="J77" s="1258"/>
    </row>
    <row r="78" spans="1:10" ht="18" customHeight="1">
      <c r="A78" s="1362"/>
      <c r="B78" s="1256"/>
      <c r="C78" s="1256"/>
      <c r="D78" s="1258"/>
      <c r="E78" s="1256"/>
      <c r="F78" s="1317"/>
      <c r="G78" s="1314"/>
      <c r="H78" s="85">
        <f>H14</f>
        <v>2024</v>
      </c>
      <c r="I78" s="85">
        <f>I14</f>
        <v>2025</v>
      </c>
      <c r="J78" s="85">
        <f>J14</f>
        <v>2026</v>
      </c>
    </row>
    <row r="79" spans="1:10" ht="17.25" customHeight="1">
      <c r="A79" s="1463">
        <v>1</v>
      </c>
      <c r="B79" s="1466">
        <v>225</v>
      </c>
      <c r="C79" s="1469" t="s">
        <v>35</v>
      </c>
      <c r="D79" s="78" t="s">
        <v>36</v>
      </c>
      <c r="E79" s="98" t="s">
        <v>30</v>
      </c>
      <c r="F79" s="98" t="s">
        <v>30</v>
      </c>
      <c r="G79" s="98" t="s">
        <v>30</v>
      </c>
      <c r="H79" s="98" t="s">
        <v>30</v>
      </c>
      <c r="I79" s="98" t="s">
        <v>30</v>
      </c>
      <c r="J79" s="98" t="s">
        <v>30</v>
      </c>
    </row>
    <row r="80" spans="1:10" ht="15.75">
      <c r="A80" s="1464"/>
      <c r="B80" s="1467"/>
      <c r="C80" s="1470"/>
      <c r="D80" s="46"/>
      <c r="E80" s="47" t="s">
        <v>87</v>
      </c>
      <c r="F80" s="38"/>
      <c r="G80" s="49" t="e">
        <f>H80/F80</f>
        <v>#DIV/0!</v>
      </c>
      <c r="H80" s="33"/>
      <c r="I80" s="33"/>
      <c r="J80" s="33"/>
    </row>
    <row r="81" spans="1:10" ht="15.75">
      <c r="A81" s="1464"/>
      <c r="B81" s="1467"/>
      <c r="C81" s="1470"/>
      <c r="D81" s="46"/>
      <c r="E81" s="47" t="s">
        <v>87</v>
      </c>
      <c r="F81" s="38"/>
      <c r="G81" s="49" t="e">
        <f t="shared" ref="G81:G93" si="2">H81/F81</f>
        <v>#DIV/0!</v>
      </c>
      <c r="H81" s="33"/>
      <c r="I81" s="33"/>
      <c r="J81" s="33"/>
    </row>
    <row r="82" spans="1:10" ht="15.75">
      <c r="A82" s="1464"/>
      <c r="B82" s="1467"/>
      <c r="C82" s="1470"/>
      <c r="D82" s="46"/>
      <c r="E82" s="47" t="s">
        <v>87</v>
      </c>
      <c r="F82" s="38"/>
      <c r="G82" s="49" t="e">
        <f t="shared" si="2"/>
        <v>#DIV/0!</v>
      </c>
      <c r="H82" s="33"/>
      <c r="I82" s="33"/>
      <c r="J82" s="33"/>
    </row>
    <row r="83" spans="1:10" ht="15.75">
      <c r="A83" s="1464"/>
      <c r="B83" s="1467"/>
      <c r="C83" s="1470"/>
      <c r="D83" s="46"/>
      <c r="E83" s="47" t="s">
        <v>87</v>
      </c>
      <c r="F83" s="38"/>
      <c r="G83" s="49" t="e">
        <f t="shared" si="2"/>
        <v>#DIV/0!</v>
      </c>
      <c r="H83" s="33"/>
      <c r="I83" s="33"/>
      <c r="J83" s="33"/>
    </row>
    <row r="84" spans="1:10" ht="15.75">
      <c r="A84" s="1464"/>
      <c r="B84" s="1467"/>
      <c r="C84" s="1470"/>
      <c r="D84" s="46"/>
      <c r="E84" s="47" t="s">
        <v>87</v>
      </c>
      <c r="F84" s="38"/>
      <c r="G84" s="49" t="e">
        <f t="shared" si="2"/>
        <v>#DIV/0!</v>
      </c>
      <c r="H84" s="33"/>
      <c r="I84" s="33"/>
      <c r="J84" s="33"/>
    </row>
    <row r="85" spans="1:10" ht="15.75">
      <c r="A85" s="1465"/>
      <c r="B85" s="1468"/>
      <c r="C85" s="1471"/>
      <c r="D85" s="46"/>
      <c r="E85" s="47" t="s">
        <v>87</v>
      </c>
      <c r="F85" s="38"/>
      <c r="G85" s="49" t="e">
        <f t="shared" si="2"/>
        <v>#DIV/0!</v>
      </c>
      <c r="H85" s="33"/>
      <c r="I85" s="33"/>
      <c r="J85" s="33"/>
    </row>
    <row r="86" spans="1:10" ht="18" customHeight="1">
      <c r="A86" s="1260" t="s">
        <v>346</v>
      </c>
      <c r="B86" s="1261"/>
      <c r="C86" s="1261"/>
      <c r="D86" s="1261"/>
      <c r="E86" s="1261"/>
      <c r="F86" s="1261"/>
      <c r="G86" s="1262"/>
      <c r="H86" s="176">
        <f>SUM(H80:H85)</f>
        <v>0</v>
      </c>
      <c r="I86" s="176">
        <f>SUM(I80:I85)</f>
        <v>0</v>
      </c>
      <c r="J86" s="176">
        <f>SUM(J80:J85)</f>
        <v>0</v>
      </c>
    </row>
    <row r="87" spans="1:10" ht="15.75">
      <c r="A87" s="1463">
        <v>1</v>
      </c>
      <c r="B87" s="1466">
        <v>226</v>
      </c>
      <c r="C87" s="1469" t="s">
        <v>10</v>
      </c>
      <c r="D87" s="46"/>
      <c r="E87" s="47" t="s">
        <v>87</v>
      </c>
      <c r="F87" s="38"/>
      <c r="G87" s="49" t="e">
        <f t="shared" si="2"/>
        <v>#DIV/0!</v>
      </c>
      <c r="H87" s="33"/>
      <c r="I87" s="33"/>
      <c r="J87" s="33"/>
    </row>
    <row r="88" spans="1:10" ht="15.75">
      <c r="A88" s="1464"/>
      <c r="B88" s="1467"/>
      <c r="C88" s="1470"/>
      <c r="D88" s="46"/>
      <c r="E88" s="47" t="s">
        <v>87</v>
      </c>
      <c r="F88" s="38"/>
      <c r="G88" s="49" t="e">
        <f t="shared" si="2"/>
        <v>#DIV/0!</v>
      </c>
      <c r="H88" s="33"/>
      <c r="I88" s="33"/>
      <c r="J88" s="33"/>
    </row>
    <row r="89" spans="1:10" ht="15.75">
      <c r="A89" s="1464"/>
      <c r="B89" s="1467"/>
      <c r="C89" s="1470"/>
      <c r="D89" s="46"/>
      <c r="E89" s="47" t="s">
        <v>87</v>
      </c>
      <c r="F89" s="38"/>
      <c r="G89" s="49" t="e">
        <f>H89/F89</f>
        <v>#DIV/0!</v>
      </c>
      <c r="H89" s="33"/>
      <c r="I89" s="33"/>
      <c r="J89" s="33"/>
    </row>
    <row r="90" spans="1:10" ht="15.75">
      <c r="A90" s="1464"/>
      <c r="B90" s="1467"/>
      <c r="C90" s="1470"/>
      <c r="D90" s="46"/>
      <c r="E90" s="47" t="s">
        <v>87</v>
      </c>
      <c r="F90" s="38"/>
      <c r="G90" s="49" t="e">
        <f t="shared" si="2"/>
        <v>#DIV/0!</v>
      </c>
      <c r="H90" s="33"/>
      <c r="I90" s="33"/>
      <c r="J90" s="33"/>
    </row>
    <row r="91" spans="1:10" ht="15.75">
      <c r="A91" s="1464"/>
      <c r="B91" s="1467"/>
      <c r="C91" s="1470"/>
      <c r="D91" s="46"/>
      <c r="E91" s="47" t="s">
        <v>87</v>
      </c>
      <c r="F91" s="38"/>
      <c r="G91" s="49" t="e">
        <f t="shared" si="2"/>
        <v>#DIV/0!</v>
      </c>
      <c r="H91" s="33"/>
      <c r="I91" s="33"/>
      <c r="J91" s="33"/>
    </row>
    <row r="92" spans="1:10" ht="15.75">
      <c r="A92" s="1464"/>
      <c r="B92" s="1467"/>
      <c r="C92" s="1470"/>
      <c r="D92" s="46"/>
      <c r="E92" s="47" t="s">
        <v>87</v>
      </c>
      <c r="F92" s="38"/>
      <c r="G92" s="49" t="e">
        <f t="shared" si="2"/>
        <v>#DIV/0!</v>
      </c>
      <c r="H92" s="33"/>
      <c r="I92" s="33"/>
      <c r="J92" s="33"/>
    </row>
    <row r="93" spans="1:10" ht="15.75">
      <c r="A93" s="1465"/>
      <c r="B93" s="1468"/>
      <c r="C93" s="1471"/>
      <c r="D93" s="46"/>
      <c r="E93" s="47" t="s">
        <v>87</v>
      </c>
      <c r="F93" s="38"/>
      <c r="G93" s="49" t="e">
        <f t="shared" si="2"/>
        <v>#DIV/0!</v>
      </c>
      <c r="H93" s="33"/>
      <c r="I93" s="33"/>
      <c r="J93" s="33"/>
    </row>
    <row r="94" spans="1:10" ht="23.25" customHeight="1">
      <c r="A94" s="1260" t="s">
        <v>347</v>
      </c>
      <c r="B94" s="1261"/>
      <c r="C94" s="1261"/>
      <c r="D94" s="1261"/>
      <c r="E94" s="1261"/>
      <c r="F94" s="1261"/>
      <c r="G94" s="1262"/>
      <c r="H94" s="176">
        <f>SUM(H87:H93)</f>
        <v>0</v>
      </c>
      <c r="I94" s="176">
        <f>SUM(I87:I93)</f>
        <v>0</v>
      </c>
      <c r="J94" s="176">
        <f>SUM(J87:J93)</f>
        <v>0</v>
      </c>
    </row>
    <row r="95" spans="1:10" ht="35.25" customHeight="1">
      <c r="A95" s="1205" t="s">
        <v>37</v>
      </c>
      <c r="B95" s="1206"/>
      <c r="C95" s="1206"/>
      <c r="D95" s="1206"/>
      <c r="E95" s="1206"/>
      <c r="F95" s="1206"/>
      <c r="G95" s="1207"/>
      <c r="H95" s="67">
        <f>H94+H86</f>
        <v>0</v>
      </c>
      <c r="I95" s="67">
        <f>I94+I86</f>
        <v>0</v>
      </c>
      <c r="J95" s="67">
        <f>J94+J86</f>
        <v>0</v>
      </c>
    </row>
    <row r="96" spans="1:10" ht="23.25" customHeight="1">
      <c r="A96" s="286"/>
      <c r="B96" s="286"/>
      <c r="C96" s="286"/>
      <c r="D96" s="286"/>
      <c r="E96" s="286"/>
      <c r="F96" s="286"/>
      <c r="G96" s="286"/>
      <c r="H96" s="87"/>
      <c r="I96" s="87"/>
      <c r="J96" s="87"/>
    </row>
    <row r="97" spans="1:10" ht="29.45" customHeight="1">
      <c r="A97" s="1396" t="s">
        <v>367</v>
      </c>
      <c r="B97" s="1396"/>
      <c r="C97" s="1396"/>
      <c r="D97" s="1396"/>
      <c r="E97" s="1396"/>
      <c r="F97" s="1396"/>
      <c r="G97" s="1396"/>
      <c r="H97" s="1396"/>
      <c r="I97" s="1396"/>
      <c r="J97" s="1396"/>
    </row>
    <row r="98" spans="1:10" ht="15.75">
      <c r="A98" s="1361" t="s">
        <v>97</v>
      </c>
      <c r="B98" s="1256" t="s">
        <v>0</v>
      </c>
      <c r="C98" s="1256" t="s">
        <v>96</v>
      </c>
      <c r="D98" s="1258" t="s">
        <v>70</v>
      </c>
      <c r="E98" s="1256" t="s">
        <v>75</v>
      </c>
      <c r="F98" s="1317" t="s">
        <v>34</v>
      </c>
      <c r="G98" s="1314" t="s">
        <v>103</v>
      </c>
      <c r="H98" s="1258" t="s">
        <v>95</v>
      </c>
      <c r="I98" s="1258"/>
      <c r="J98" s="1258"/>
    </row>
    <row r="99" spans="1:10" ht="15.75">
      <c r="A99" s="1362"/>
      <c r="B99" s="1256"/>
      <c r="C99" s="1256"/>
      <c r="D99" s="1258"/>
      <c r="E99" s="1256"/>
      <c r="F99" s="1317"/>
      <c r="G99" s="1314"/>
      <c r="H99" s="85">
        <f>H14</f>
        <v>2024</v>
      </c>
      <c r="I99" s="85">
        <f>I14</f>
        <v>2025</v>
      </c>
      <c r="J99" s="85">
        <f>J14</f>
        <v>2026</v>
      </c>
    </row>
    <row r="100" spans="1:10" ht="45">
      <c r="A100" s="210">
        <v>1</v>
      </c>
      <c r="B100" s="266">
        <v>225</v>
      </c>
      <c r="C100" s="267" t="s">
        <v>35</v>
      </c>
      <c r="D100" s="48"/>
      <c r="E100" s="47" t="s">
        <v>87</v>
      </c>
      <c r="F100" s="38"/>
      <c r="G100" s="49" t="e">
        <f>H100/F100</f>
        <v>#DIV/0!</v>
      </c>
      <c r="H100" s="33"/>
      <c r="I100" s="33"/>
      <c r="J100" s="33"/>
    </row>
    <row r="101" spans="1:10" ht="15.75">
      <c r="A101" s="210"/>
      <c r="B101" s="266">
        <v>226</v>
      </c>
      <c r="C101" s="267" t="s">
        <v>10</v>
      </c>
      <c r="D101" s="48"/>
      <c r="E101" s="47" t="s">
        <v>87</v>
      </c>
      <c r="F101" s="38"/>
      <c r="G101" s="49" t="e">
        <f>H101/F101</f>
        <v>#DIV/0!</v>
      </c>
      <c r="H101" s="33"/>
      <c r="I101" s="33"/>
      <c r="J101" s="33"/>
    </row>
    <row r="102" spans="1:10" ht="15.75">
      <c r="A102" s="337"/>
      <c r="B102" s="338"/>
      <c r="C102" s="53"/>
      <c r="D102" s="48"/>
      <c r="E102" s="47" t="s">
        <v>87</v>
      </c>
      <c r="F102" s="38"/>
      <c r="G102" s="49" t="e">
        <f>H102/F102</f>
        <v>#DIV/0!</v>
      </c>
      <c r="H102" s="33"/>
      <c r="I102" s="33"/>
      <c r="J102" s="33"/>
    </row>
    <row r="103" spans="1:10" ht="30">
      <c r="A103" s="210"/>
      <c r="B103" s="266">
        <v>310</v>
      </c>
      <c r="C103" s="267" t="s">
        <v>386</v>
      </c>
      <c r="D103" s="48"/>
      <c r="E103" s="47" t="s">
        <v>87</v>
      </c>
      <c r="F103" s="38"/>
      <c r="G103" s="49" t="e">
        <f>H103/F103</f>
        <v>#DIV/0!</v>
      </c>
      <c r="H103" s="33"/>
      <c r="I103" s="33"/>
      <c r="J103" s="33"/>
    </row>
    <row r="104" spans="1:10" ht="17.25" customHeight="1">
      <c r="A104" s="1205" t="s">
        <v>366</v>
      </c>
      <c r="B104" s="1206"/>
      <c r="C104" s="1206"/>
      <c r="D104" s="1206"/>
      <c r="E104" s="1206"/>
      <c r="F104" s="1206"/>
      <c r="G104" s="1207"/>
      <c r="H104" s="67">
        <f>SUM(H100:H103)</f>
        <v>0</v>
      </c>
      <c r="I104" s="67">
        <f>SUM(I100:I103)</f>
        <v>0</v>
      </c>
      <c r="J104" s="67">
        <f>SUM(J100:J103)</f>
        <v>0</v>
      </c>
    </row>
    <row r="105" spans="1:10">
      <c r="A105" s="87"/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1:10" ht="17.25" customHeight="1">
      <c r="A106" s="1505" t="s">
        <v>104</v>
      </c>
      <c r="B106" s="1505"/>
      <c r="C106" s="1505"/>
      <c r="D106" s="1505"/>
      <c r="E106" s="1505"/>
      <c r="F106" s="1505"/>
      <c r="G106" s="1505"/>
      <c r="H106" s="1505"/>
      <c r="I106" s="1505"/>
      <c r="J106" s="1506"/>
    </row>
    <row r="107" spans="1:10" ht="17.25" customHeight="1">
      <c r="A107" s="87"/>
      <c r="B107" s="1233" t="s">
        <v>38</v>
      </c>
      <c r="C107" s="1233"/>
      <c r="D107" s="1233"/>
      <c r="E107" s="1233"/>
      <c r="F107" s="1233"/>
      <c r="G107" s="1233"/>
      <c r="H107" s="1233"/>
      <c r="I107" s="1233"/>
      <c r="J107" s="1233"/>
    </row>
    <row r="108" spans="1:10" ht="17.25" customHeight="1">
      <c r="A108" s="1256" t="s">
        <v>97</v>
      </c>
      <c r="B108" s="1258" t="s">
        <v>105</v>
      </c>
      <c r="C108" s="1258"/>
      <c r="D108" s="1258"/>
      <c r="E108" s="1317" t="s">
        <v>83</v>
      </c>
      <c r="F108" s="1317" t="s">
        <v>84</v>
      </c>
      <c r="G108" s="1314" t="s">
        <v>106</v>
      </c>
      <c r="H108" s="1258" t="s">
        <v>95</v>
      </c>
      <c r="I108" s="1258"/>
      <c r="J108" s="1258"/>
    </row>
    <row r="109" spans="1:10" ht="15" customHeight="1">
      <c r="A109" s="1256"/>
      <c r="B109" s="1258"/>
      <c r="C109" s="1258"/>
      <c r="D109" s="1258"/>
      <c r="E109" s="1317"/>
      <c r="F109" s="1317"/>
      <c r="G109" s="1314"/>
      <c r="H109" s="85">
        <f>H14</f>
        <v>2024</v>
      </c>
      <c r="I109" s="85">
        <f>I14</f>
        <v>2025</v>
      </c>
      <c r="J109" s="85">
        <f>J14</f>
        <v>2026</v>
      </c>
    </row>
    <row r="110" spans="1:10">
      <c r="A110" s="275">
        <v>1</v>
      </c>
      <c r="B110" s="1195">
        <v>2</v>
      </c>
      <c r="C110" s="1195"/>
      <c r="D110" s="1195"/>
      <c r="E110" s="276">
        <v>3</v>
      </c>
      <c r="F110" s="276">
        <v>4</v>
      </c>
      <c r="G110" s="276">
        <v>5</v>
      </c>
      <c r="H110" s="334">
        <v>6</v>
      </c>
      <c r="I110" s="334">
        <v>7</v>
      </c>
      <c r="J110" s="334">
        <v>8</v>
      </c>
    </row>
    <row r="111" spans="1:10" ht="15.75">
      <c r="A111" s="337"/>
      <c r="B111" s="1339"/>
      <c r="C111" s="1340"/>
      <c r="D111" s="1341"/>
      <c r="E111" s="38"/>
      <c r="F111" s="38"/>
      <c r="G111" s="33" t="e">
        <f>H111/F111/E111</f>
        <v>#DIV/0!</v>
      </c>
      <c r="H111" s="33"/>
      <c r="I111" s="33"/>
      <c r="J111" s="33"/>
    </row>
    <row r="112" spans="1:10" ht="15.75">
      <c r="A112" s="337"/>
      <c r="B112" s="1171"/>
      <c r="C112" s="1172"/>
      <c r="D112" s="1173"/>
      <c r="E112" s="38"/>
      <c r="F112" s="38"/>
      <c r="G112" s="33" t="e">
        <f>H112/F112/E112</f>
        <v>#DIV/0!</v>
      </c>
      <c r="H112" s="33"/>
      <c r="I112" s="33"/>
      <c r="J112" s="33"/>
    </row>
    <row r="113" spans="1:10" ht="15.75">
      <c r="A113" s="337"/>
      <c r="B113" s="1171"/>
      <c r="C113" s="1172"/>
      <c r="D113" s="1173"/>
      <c r="E113" s="38"/>
      <c r="F113" s="38"/>
      <c r="G113" s="33" t="e">
        <f t="shared" ref="G113:G120" si="3">H113/F113/E113</f>
        <v>#DIV/0!</v>
      </c>
      <c r="H113" s="33"/>
      <c r="I113" s="33"/>
      <c r="J113" s="33"/>
    </row>
    <row r="114" spans="1:10" ht="15.75">
      <c r="A114" s="337"/>
      <c r="B114" s="1171"/>
      <c r="C114" s="1172"/>
      <c r="D114" s="1173"/>
      <c r="E114" s="38"/>
      <c r="F114" s="38"/>
      <c r="G114" s="33" t="e">
        <f t="shared" si="3"/>
        <v>#DIV/0!</v>
      </c>
      <c r="H114" s="33"/>
      <c r="I114" s="33"/>
      <c r="J114" s="33"/>
    </row>
    <row r="115" spans="1:10" ht="15.75">
      <c r="A115" s="337"/>
      <c r="B115" s="1171"/>
      <c r="C115" s="1172"/>
      <c r="D115" s="1173"/>
      <c r="E115" s="38"/>
      <c r="F115" s="38"/>
      <c r="G115" s="33" t="e">
        <f t="shared" si="3"/>
        <v>#DIV/0!</v>
      </c>
      <c r="H115" s="33"/>
      <c r="I115" s="33"/>
      <c r="J115" s="33"/>
    </row>
    <row r="116" spans="1:10" ht="15.75">
      <c r="A116" s="337"/>
      <c r="B116" s="1171"/>
      <c r="C116" s="1172"/>
      <c r="D116" s="1173"/>
      <c r="E116" s="38"/>
      <c r="F116" s="38"/>
      <c r="G116" s="33" t="e">
        <f t="shared" si="3"/>
        <v>#DIV/0!</v>
      </c>
      <c r="H116" s="33"/>
      <c r="I116" s="33"/>
      <c r="J116" s="33"/>
    </row>
    <row r="117" spans="1:10" ht="15.75">
      <c r="A117" s="337"/>
      <c r="B117" s="1171"/>
      <c r="C117" s="1172"/>
      <c r="D117" s="1173"/>
      <c r="E117" s="38"/>
      <c r="F117" s="38"/>
      <c r="G117" s="33" t="e">
        <f t="shared" si="3"/>
        <v>#DIV/0!</v>
      </c>
      <c r="H117" s="33"/>
      <c r="I117" s="33"/>
      <c r="J117" s="33"/>
    </row>
    <row r="118" spans="1:10" ht="15.75">
      <c r="A118" s="337"/>
      <c r="B118" s="1171"/>
      <c r="C118" s="1172"/>
      <c r="D118" s="1173"/>
      <c r="E118" s="38"/>
      <c r="F118" s="38"/>
      <c r="G118" s="33" t="e">
        <f t="shared" si="3"/>
        <v>#DIV/0!</v>
      </c>
      <c r="H118" s="33"/>
      <c r="I118" s="33"/>
      <c r="J118" s="33"/>
    </row>
    <row r="119" spans="1:10" ht="15.75">
      <c r="A119" s="337"/>
      <c r="B119" s="1171"/>
      <c r="C119" s="1172"/>
      <c r="D119" s="1173"/>
      <c r="E119" s="38"/>
      <c r="F119" s="38"/>
      <c r="G119" s="33" t="e">
        <f t="shared" si="3"/>
        <v>#DIV/0!</v>
      </c>
      <c r="H119" s="33"/>
      <c r="I119" s="33"/>
      <c r="J119" s="33"/>
    </row>
    <row r="120" spans="1:10" ht="15.75">
      <c r="A120" s="337"/>
      <c r="B120" s="1171"/>
      <c r="C120" s="1172"/>
      <c r="D120" s="1173"/>
      <c r="E120" s="38"/>
      <c r="F120" s="38"/>
      <c r="G120" s="33" t="e">
        <f t="shared" si="3"/>
        <v>#DIV/0!</v>
      </c>
      <c r="H120" s="33"/>
      <c r="I120" s="33"/>
      <c r="J120" s="33"/>
    </row>
    <row r="121" spans="1:10" ht="15.75">
      <c r="A121" s="1205" t="s">
        <v>43</v>
      </c>
      <c r="B121" s="1206"/>
      <c r="C121" s="1206"/>
      <c r="D121" s="1206"/>
      <c r="E121" s="1206"/>
      <c r="F121" s="1206"/>
      <c r="G121" s="1207"/>
      <c r="H121" s="67">
        <f>SUM(H111:H120)</f>
        <v>0</v>
      </c>
      <c r="I121" s="67">
        <f>SUM(I111:I120)</f>
        <v>0</v>
      </c>
      <c r="J121" s="67">
        <f>SUM(J111:J120)</f>
        <v>0</v>
      </c>
    </row>
    <row r="122" spans="1:10">
      <c r="A122" s="87"/>
      <c r="B122" s="87"/>
      <c r="C122" s="87"/>
      <c r="D122" s="87"/>
      <c r="E122" s="87"/>
      <c r="F122" s="87"/>
      <c r="G122" s="87"/>
      <c r="H122" s="87"/>
      <c r="I122" s="87"/>
      <c r="J122" s="87"/>
    </row>
    <row r="123" spans="1:10" ht="19.5" customHeight="1">
      <c r="A123" s="87"/>
      <c r="B123" s="1233" t="s">
        <v>44</v>
      </c>
      <c r="C123" s="1233"/>
      <c r="D123" s="1233"/>
      <c r="E123" s="1233"/>
      <c r="F123" s="1233"/>
      <c r="G123" s="1233"/>
      <c r="H123" s="1233"/>
      <c r="I123" s="1233"/>
      <c r="J123" s="1233"/>
    </row>
    <row r="124" spans="1:10" ht="15.75">
      <c r="A124" s="1256" t="s">
        <v>97</v>
      </c>
      <c r="B124" s="1258" t="s">
        <v>70</v>
      </c>
      <c r="C124" s="1258"/>
      <c r="D124" s="1258"/>
      <c r="E124" s="1317" t="s">
        <v>45</v>
      </c>
      <c r="F124" s="1317" t="s">
        <v>107</v>
      </c>
      <c r="G124" s="1508" t="s">
        <v>108</v>
      </c>
      <c r="H124" s="1258" t="s">
        <v>95</v>
      </c>
      <c r="I124" s="1258"/>
      <c r="J124" s="1258"/>
    </row>
    <row r="125" spans="1:10" ht="15.75">
      <c r="A125" s="1256"/>
      <c r="B125" s="1258"/>
      <c r="C125" s="1258"/>
      <c r="D125" s="1258"/>
      <c r="E125" s="1317"/>
      <c r="F125" s="1317"/>
      <c r="G125" s="1508"/>
      <c r="H125" s="85">
        <f>H14</f>
        <v>2024</v>
      </c>
      <c r="I125" s="85">
        <f>I14</f>
        <v>2025</v>
      </c>
      <c r="J125" s="85">
        <f>J14</f>
        <v>2026</v>
      </c>
    </row>
    <row r="126" spans="1:10">
      <c r="A126" s="275">
        <v>1</v>
      </c>
      <c r="B126" s="1195">
        <v>2</v>
      </c>
      <c r="C126" s="1195"/>
      <c r="D126" s="1195"/>
      <c r="E126" s="276">
        <v>3</v>
      </c>
      <c r="F126" s="276">
        <v>4</v>
      </c>
      <c r="G126" s="276">
        <v>5</v>
      </c>
      <c r="H126" s="334">
        <v>6</v>
      </c>
      <c r="I126" s="334">
        <v>7</v>
      </c>
      <c r="J126" s="334">
        <v>8</v>
      </c>
    </row>
    <row r="127" spans="1:10" ht="15.75">
      <c r="A127" s="179">
        <v>1</v>
      </c>
      <c r="B127" s="1171" t="s">
        <v>46</v>
      </c>
      <c r="C127" s="1172"/>
      <c r="D127" s="1173"/>
      <c r="E127" s="38" t="s">
        <v>109</v>
      </c>
      <c r="F127" s="38"/>
      <c r="G127" s="39"/>
      <c r="H127" s="33"/>
      <c r="I127" s="33"/>
      <c r="J127" s="33"/>
    </row>
    <row r="128" spans="1:10" ht="14.25" customHeight="1">
      <c r="A128" s="179">
        <v>2</v>
      </c>
      <c r="B128" s="1171" t="s">
        <v>47</v>
      </c>
      <c r="C128" s="1172"/>
      <c r="D128" s="1173"/>
      <c r="E128" s="38"/>
      <c r="F128" s="33" t="e">
        <f>H128/E128/G128</f>
        <v>#DIV/0!</v>
      </c>
      <c r="G128" s="39"/>
      <c r="H128" s="33"/>
      <c r="I128" s="33"/>
      <c r="J128" s="33"/>
    </row>
    <row r="129" spans="1:10" ht="15.75">
      <c r="A129" s="179">
        <v>3</v>
      </c>
      <c r="B129" s="1339" t="s">
        <v>9</v>
      </c>
      <c r="C129" s="1340"/>
      <c r="D129" s="1341"/>
      <c r="E129" s="38"/>
      <c r="F129" s="33" t="e">
        <f>H129/E129/G129</f>
        <v>#DIV/0!</v>
      </c>
      <c r="G129" s="39"/>
      <c r="H129" s="33"/>
      <c r="I129" s="33"/>
      <c r="J129" s="33"/>
    </row>
    <row r="130" spans="1:10" s="87" customFormat="1" ht="15.75">
      <c r="A130" s="1205" t="s">
        <v>48</v>
      </c>
      <c r="B130" s="1206"/>
      <c r="C130" s="1206"/>
      <c r="D130" s="1206"/>
      <c r="E130" s="1206"/>
      <c r="F130" s="1206"/>
      <c r="G130" s="1207"/>
      <c r="H130" s="67">
        <f>SUM(H127:H129)</f>
        <v>0</v>
      </c>
      <c r="I130" s="67">
        <f>SUM(I127:I129)</f>
        <v>0</v>
      </c>
      <c r="J130" s="67">
        <f>SUM(J127:J129)</f>
        <v>0</v>
      </c>
    </row>
    <row r="131" spans="1:10" s="87" customFormat="1"/>
    <row r="132" spans="1:10" s="87" customFormat="1" ht="15.75">
      <c r="B132" s="1233" t="s">
        <v>110</v>
      </c>
      <c r="C132" s="1233"/>
      <c r="D132" s="1233"/>
      <c r="E132" s="1233"/>
      <c r="F132" s="1233"/>
      <c r="G132" s="1233"/>
      <c r="H132" s="1233"/>
      <c r="I132" s="1233"/>
      <c r="J132" s="1233"/>
    </row>
    <row r="133" spans="1:10" s="87" customFormat="1" ht="15.75">
      <c r="A133" s="1256" t="s">
        <v>97</v>
      </c>
      <c r="B133" s="1258" t="s">
        <v>70</v>
      </c>
      <c r="C133" s="1258"/>
      <c r="D133" s="1258"/>
      <c r="E133" s="1256" t="s">
        <v>75</v>
      </c>
      <c r="F133" s="1314" t="s">
        <v>71</v>
      </c>
      <c r="G133" s="1314" t="s">
        <v>78</v>
      </c>
      <c r="H133" s="1258" t="s">
        <v>95</v>
      </c>
      <c r="I133" s="1258"/>
      <c r="J133" s="1258"/>
    </row>
    <row r="134" spans="1:10" s="87" customFormat="1" ht="29.25" customHeight="1">
      <c r="A134" s="1256"/>
      <c r="B134" s="1258"/>
      <c r="C134" s="1258"/>
      <c r="D134" s="1258"/>
      <c r="E134" s="1256"/>
      <c r="F134" s="1314"/>
      <c r="G134" s="1314"/>
      <c r="H134" s="85">
        <f>H14</f>
        <v>2024</v>
      </c>
      <c r="I134" s="85">
        <f>I14</f>
        <v>2025</v>
      </c>
      <c r="J134" s="85">
        <f>J14</f>
        <v>2026</v>
      </c>
    </row>
    <row r="135" spans="1:10" s="87" customFormat="1" ht="15.95" customHeight="1">
      <c r="A135" s="275">
        <v>1</v>
      </c>
      <c r="B135" s="1195">
        <v>2</v>
      </c>
      <c r="C135" s="1195"/>
      <c r="D135" s="1195"/>
      <c r="E135" s="276">
        <v>3</v>
      </c>
      <c r="F135" s="276">
        <v>4</v>
      </c>
      <c r="G135" s="276">
        <v>5</v>
      </c>
      <c r="H135" s="334">
        <v>6</v>
      </c>
      <c r="I135" s="334">
        <v>7</v>
      </c>
      <c r="J135" s="334">
        <v>8</v>
      </c>
    </row>
    <row r="136" spans="1:10" ht="15.75">
      <c r="A136" s="179">
        <v>1</v>
      </c>
      <c r="B136" s="1171" t="s">
        <v>49</v>
      </c>
      <c r="C136" s="1172"/>
      <c r="D136" s="1173"/>
      <c r="E136" s="53" t="s">
        <v>50</v>
      </c>
      <c r="F136" s="33" t="e">
        <f>H136/G136</f>
        <v>#DIV/0!</v>
      </c>
      <c r="G136" s="33"/>
      <c r="H136" s="33"/>
      <c r="I136" s="33"/>
      <c r="J136" s="33"/>
    </row>
    <row r="137" spans="1:10" ht="15.75">
      <c r="A137" s="179">
        <v>2</v>
      </c>
      <c r="B137" s="1171" t="s">
        <v>111</v>
      </c>
      <c r="C137" s="1172"/>
      <c r="D137" s="1173"/>
      <c r="E137" s="53" t="s">
        <v>51</v>
      </c>
      <c r="F137" s="33" t="e">
        <f>H137/G137</f>
        <v>#DIV/0!</v>
      </c>
      <c r="G137" s="33"/>
      <c r="H137" s="33"/>
      <c r="I137" s="33"/>
      <c r="J137" s="33"/>
    </row>
    <row r="138" spans="1:10" ht="15.75">
      <c r="A138" s="179">
        <v>3</v>
      </c>
      <c r="B138" s="1171" t="s">
        <v>52</v>
      </c>
      <c r="C138" s="1172"/>
      <c r="D138" s="1173"/>
      <c r="E138" s="53" t="s">
        <v>51</v>
      </c>
      <c r="F138" s="33" t="e">
        <f>H138/G138</f>
        <v>#DIV/0!</v>
      </c>
      <c r="G138" s="33"/>
      <c r="H138" s="33"/>
      <c r="I138" s="33"/>
      <c r="J138" s="33"/>
    </row>
    <row r="139" spans="1:10" ht="15.75">
      <c r="A139" s="179">
        <v>4</v>
      </c>
      <c r="B139" s="1174" t="s">
        <v>53</v>
      </c>
      <c r="C139" s="1175"/>
      <c r="D139" s="1176"/>
      <c r="E139" s="54" t="s">
        <v>54</v>
      </c>
      <c r="F139" s="33" t="e">
        <f>H139/G139</f>
        <v>#DIV/0!</v>
      </c>
      <c r="G139" s="33"/>
      <c r="H139" s="33"/>
      <c r="I139" s="33"/>
      <c r="J139" s="33"/>
    </row>
    <row r="140" spans="1:10" ht="21.95" customHeight="1">
      <c r="A140" s="1205" t="s">
        <v>55</v>
      </c>
      <c r="B140" s="1206"/>
      <c r="C140" s="1206"/>
      <c r="D140" s="1206"/>
      <c r="E140" s="1206"/>
      <c r="F140" s="1206"/>
      <c r="G140" s="1207"/>
      <c r="H140" s="67">
        <f>SUM(H136:H139)</f>
        <v>0</v>
      </c>
      <c r="I140" s="67">
        <f>SUM(I136:I139)</f>
        <v>0</v>
      </c>
      <c r="J140" s="67">
        <f>SUM(J136:J139)</f>
        <v>0</v>
      </c>
    </row>
    <row r="141" spans="1:10">
      <c r="A141" s="87"/>
      <c r="B141" s="87"/>
      <c r="C141" s="87"/>
      <c r="D141" s="87"/>
      <c r="E141" s="87"/>
      <c r="F141" s="87"/>
      <c r="G141" s="87"/>
      <c r="H141" s="87"/>
      <c r="I141" s="87"/>
      <c r="J141" s="87"/>
    </row>
    <row r="142" spans="1:10" ht="21.95" customHeight="1">
      <c r="A142" s="87"/>
      <c r="B142" s="1233" t="s">
        <v>112</v>
      </c>
      <c r="C142" s="1233"/>
      <c r="D142" s="1233"/>
      <c r="E142" s="1233"/>
      <c r="F142" s="1233"/>
      <c r="G142" s="1233"/>
      <c r="H142" s="1233"/>
      <c r="I142" s="1233"/>
      <c r="J142" s="1233"/>
    </row>
    <row r="143" spans="1:10" ht="23.1" customHeight="1">
      <c r="A143" s="1256" t="s">
        <v>97</v>
      </c>
      <c r="B143" s="1258" t="s">
        <v>70</v>
      </c>
      <c r="C143" s="1258"/>
      <c r="D143" s="1258"/>
      <c r="E143" s="1317" t="s">
        <v>114</v>
      </c>
      <c r="F143" s="1507" t="s">
        <v>79</v>
      </c>
      <c r="G143" s="1507" t="s">
        <v>115</v>
      </c>
      <c r="H143" s="1258" t="s">
        <v>95</v>
      </c>
      <c r="I143" s="1258"/>
      <c r="J143" s="1258"/>
    </row>
    <row r="144" spans="1:10" ht="23.1" customHeight="1">
      <c r="A144" s="1256"/>
      <c r="B144" s="1258"/>
      <c r="C144" s="1258"/>
      <c r="D144" s="1258"/>
      <c r="E144" s="1317"/>
      <c r="F144" s="1507"/>
      <c r="G144" s="1507"/>
      <c r="H144" s="85">
        <f>H14</f>
        <v>2024</v>
      </c>
      <c r="I144" s="85">
        <f>I14</f>
        <v>2025</v>
      </c>
      <c r="J144" s="85">
        <f>J14</f>
        <v>2026</v>
      </c>
    </row>
    <row r="145" spans="1:18" ht="15.95" customHeight="1">
      <c r="A145" s="275">
        <v>1</v>
      </c>
      <c r="B145" s="1195">
        <v>2</v>
      </c>
      <c r="C145" s="1195"/>
      <c r="D145" s="1195"/>
      <c r="E145" s="276">
        <v>3</v>
      </c>
      <c r="F145" s="276">
        <v>4</v>
      </c>
      <c r="G145" s="276">
        <v>5</v>
      </c>
      <c r="H145" s="334">
        <v>6</v>
      </c>
      <c r="I145" s="334">
        <v>7</v>
      </c>
      <c r="J145" s="334">
        <v>8</v>
      </c>
    </row>
    <row r="146" spans="1:18" ht="15.75">
      <c r="A146" s="179">
        <v>1</v>
      </c>
      <c r="B146" s="1171" t="s">
        <v>56</v>
      </c>
      <c r="C146" s="1172"/>
      <c r="D146" s="1173"/>
      <c r="E146" s="55"/>
      <c r="F146" s="33" t="e">
        <f>H146/G146</f>
        <v>#DIV/0!</v>
      </c>
      <c r="G146" s="33"/>
      <c r="H146" s="33"/>
      <c r="I146" s="33"/>
      <c r="J146" s="33"/>
    </row>
    <row r="147" spans="1:18" ht="15.75">
      <c r="A147" s="179">
        <v>2</v>
      </c>
      <c r="B147" s="1171" t="s">
        <v>113</v>
      </c>
      <c r="C147" s="1172"/>
      <c r="D147" s="1173"/>
      <c r="E147" s="55"/>
      <c r="F147" s="33" t="e">
        <f>H147/G147</f>
        <v>#DIV/0!</v>
      </c>
      <c r="G147" s="33"/>
      <c r="H147" s="33"/>
      <c r="I147" s="33"/>
      <c r="J147" s="33"/>
    </row>
    <row r="148" spans="1:18" ht="21.95" customHeight="1">
      <c r="A148" s="1205" t="s">
        <v>57</v>
      </c>
      <c r="B148" s="1206"/>
      <c r="C148" s="1206"/>
      <c r="D148" s="1206"/>
      <c r="E148" s="1206"/>
      <c r="F148" s="1206"/>
      <c r="G148" s="1207"/>
      <c r="H148" s="67">
        <f>SUM(H146:H147)</f>
        <v>0</v>
      </c>
      <c r="I148" s="67">
        <f>SUM(I146:I147)</f>
        <v>0</v>
      </c>
      <c r="J148" s="67">
        <f>SUM(J146:J147)</f>
        <v>0</v>
      </c>
    </row>
    <row r="149" spans="1:18">
      <c r="A149" s="87"/>
      <c r="B149" s="87"/>
      <c r="C149" s="87"/>
      <c r="D149" s="87"/>
      <c r="E149" s="87"/>
      <c r="F149" s="87"/>
      <c r="G149" s="87"/>
      <c r="H149" s="87"/>
      <c r="I149" s="87"/>
      <c r="J149" s="87"/>
    </row>
    <row r="150" spans="1:18" ht="15.75">
      <c r="A150" s="87"/>
      <c r="B150" s="1233" t="s">
        <v>125</v>
      </c>
      <c r="C150" s="1233"/>
      <c r="D150" s="1233"/>
      <c r="E150" s="1233"/>
      <c r="F150" s="1233"/>
      <c r="G150" s="1233"/>
      <c r="H150" s="1233"/>
      <c r="I150" s="1233"/>
      <c r="J150" s="1233"/>
    </row>
    <row r="151" spans="1:18" ht="15.75">
      <c r="A151" s="1361" t="s">
        <v>97</v>
      </c>
      <c r="B151" s="1431" t="s">
        <v>70</v>
      </c>
      <c r="C151" s="1432"/>
      <c r="D151" s="1433"/>
      <c r="E151" s="1256" t="s">
        <v>75</v>
      </c>
      <c r="F151" s="1317" t="s">
        <v>34</v>
      </c>
      <c r="G151" s="1314" t="s">
        <v>103</v>
      </c>
      <c r="H151" s="1258" t="s">
        <v>95</v>
      </c>
      <c r="I151" s="1258"/>
      <c r="J151" s="1258"/>
    </row>
    <row r="152" spans="1:18" ht="13.5" customHeight="1">
      <c r="A152" s="1362"/>
      <c r="B152" s="1434"/>
      <c r="C152" s="1435"/>
      <c r="D152" s="1436"/>
      <c r="E152" s="1256"/>
      <c r="F152" s="1317"/>
      <c r="G152" s="1314"/>
      <c r="H152" s="85">
        <f>H14</f>
        <v>2024</v>
      </c>
      <c r="I152" s="85">
        <f>I14</f>
        <v>2025</v>
      </c>
      <c r="J152" s="85">
        <f>J14</f>
        <v>2026</v>
      </c>
    </row>
    <row r="153" spans="1:18">
      <c r="A153" s="275">
        <v>1</v>
      </c>
      <c r="B153" s="1195">
        <v>2</v>
      </c>
      <c r="C153" s="1195"/>
      <c r="D153" s="1195"/>
      <c r="E153" s="276">
        <v>3</v>
      </c>
      <c r="F153" s="276">
        <v>4</v>
      </c>
      <c r="G153" s="276">
        <v>5</v>
      </c>
      <c r="H153" s="334">
        <v>6</v>
      </c>
      <c r="I153" s="334">
        <v>7</v>
      </c>
      <c r="J153" s="334">
        <v>8</v>
      </c>
    </row>
    <row r="154" spans="1:18" s="59" customFormat="1" ht="15.75">
      <c r="A154" s="96"/>
      <c r="B154" s="1254"/>
      <c r="C154" s="1290"/>
      <c r="D154" s="1255"/>
      <c r="E154" s="57" t="s">
        <v>88</v>
      </c>
      <c r="F154" s="58"/>
      <c r="G154" s="33" t="e">
        <f>H154/F154</f>
        <v>#DIV/0!</v>
      </c>
      <c r="H154" s="33"/>
      <c r="I154" s="33"/>
      <c r="J154" s="33"/>
      <c r="K154" s="29"/>
      <c r="L154" s="29"/>
      <c r="M154" s="29"/>
      <c r="N154" s="29"/>
      <c r="O154" s="29"/>
      <c r="P154" s="29"/>
      <c r="Q154" s="29"/>
      <c r="R154" s="29"/>
    </row>
    <row r="155" spans="1:18" s="59" customFormat="1" ht="15.75">
      <c r="A155" s="96"/>
      <c r="B155" s="1254"/>
      <c r="C155" s="1290"/>
      <c r="D155" s="1255"/>
      <c r="E155" s="57" t="s">
        <v>88</v>
      </c>
      <c r="F155" s="58"/>
      <c r="G155" s="33" t="e">
        <f t="shared" ref="G155:G163" si="4">H155/F155</f>
        <v>#DIV/0!</v>
      </c>
      <c r="H155" s="33"/>
      <c r="I155" s="33"/>
      <c r="J155" s="33"/>
      <c r="K155" s="29"/>
      <c r="L155" s="29"/>
      <c r="M155" s="29"/>
      <c r="N155" s="29"/>
      <c r="O155" s="29"/>
      <c r="P155" s="29"/>
      <c r="Q155" s="29"/>
      <c r="R155" s="29"/>
    </row>
    <row r="156" spans="1:18" s="59" customFormat="1" ht="15.75">
      <c r="A156" s="96"/>
      <c r="B156" s="1254"/>
      <c r="C156" s="1290"/>
      <c r="D156" s="1255"/>
      <c r="E156" s="57" t="s">
        <v>88</v>
      </c>
      <c r="F156" s="58"/>
      <c r="G156" s="33" t="e">
        <f t="shared" si="4"/>
        <v>#DIV/0!</v>
      </c>
      <c r="H156" s="33"/>
      <c r="I156" s="33"/>
      <c r="J156" s="33"/>
      <c r="K156" s="29"/>
      <c r="L156" s="29"/>
      <c r="M156" s="29"/>
      <c r="N156" s="29"/>
      <c r="O156" s="29"/>
      <c r="P156" s="29"/>
      <c r="Q156" s="29"/>
      <c r="R156" s="29"/>
    </row>
    <row r="157" spans="1:18" s="59" customFormat="1" ht="15.75">
      <c r="A157" s="96"/>
      <c r="B157" s="1254"/>
      <c r="C157" s="1290"/>
      <c r="D157" s="1255"/>
      <c r="E157" s="57" t="s">
        <v>88</v>
      </c>
      <c r="F157" s="58"/>
      <c r="G157" s="33" t="e">
        <f t="shared" si="4"/>
        <v>#DIV/0!</v>
      </c>
      <c r="H157" s="33"/>
      <c r="I157" s="33"/>
      <c r="J157" s="33"/>
      <c r="K157" s="29"/>
      <c r="L157" s="29"/>
      <c r="M157" s="29"/>
      <c r="N157" s="29"/>
      <c r="O157" s="29"/>
      <c r="P157" s="29"/>
      <c r="Q157" s="29"/>
      <c r="R157" s="29"/>
    </row>
    <row r="158" spans="1:18" s="59" customFormat="1" ht="15.75">
      <c r="A158" s="96"/>
      <c r="B158" s="1254"/>
      <c r="C158" s="1290"/>
      <c r="D158" s="1255"/>
      <c r="E158" s="57" t="s">
        <v>88</v>
      </c>
      <c r="F158" s="58"/>
      <c r="G158" s="33" t="e">
        <f t="shared" si="4"/>
        <v>#DIV/0!</v>
      </c>
      <c r="H158" s="33"/>
      <c r="I158" s="33"/>
      <c r="J158" s="33"/>
      <c r="K158" s="29"/>
      <c r="L158" s="29"/>
      <c r="M158" s="29"/>
      <c r="N158" s="29"/>
      <c r="O158" s="29"/>
      <c r="P158" s="29"/>
      <c r="Q158" s="29"/>
      <c r="R158" s="29"/>
    </row>
    <row r="159" spans="1:18" s="59" customFormat="1" ht="15.75">
      <c r="A159" s="96"/>
      <c r="B159" s="1254"/>
      <c r="C159" s="1290"/>
      <c r="D159" s="1255"/>
      <c r="E159" s="57" t="s">
        <v>88</v>
      </c>
      <c r="F159" s="58"/>
      <c r="G159" s="33" t="e">
        <f>H159/F159</f>
        <v>#DIV/0!</v>
      </c>
      <c r="H159" s="33"/>
      <c r="I159" s="33"/>
      <c r="J159" s="33"/>
      <c r="K159" s="29"/>
      <c r="L159" s="29"/>
      <c r="M159" s="29"/>
      <c r="N159" s="29"/>
      <c r="O159" s="29"/>
      <c r="P159" s="29"/>
      <c r="Q159" s="29"/>
      <c r="R159" s="29"/>
    </row>
    <row r="160" spans="1:18" ht="15.75">
      <c r="A160" s="337"/>
      <c r="B160" s="1174"/>
      <c r="C160" s="1175"/>
      <c r="D160" s="1176"/>
      <c r="E160" s="336"/>
      <c r="F160" s="38"/>
      <c r="G160" s="33" t="e">
        <f t="shared" si="4"/>
        <v>#DIV/0!</v>
      </c>
      <c r="H160" s="33"/>
      <c r="I160" s="33"/>
      <c r="J160" s="33"/>
    </row>
    <row r="161" spans="1:10" ht="15.75">
      <c r="A161" s="337"/>
      <c r="B161" s="1174"/>
      <c r="C161" s="1175"/>
      <c r="D161" s="1176"/>
      <c r="E161" s="336"/>
      <c r="F161" s="38"/>
      <c r="G161" s="33" t="e">
        <f t="shared" si="4"/>
        <v>#DIV/0!</v>
      </c>
      <c r="H161" s="33"/>
      <c r="I161" s="33"/>
      <c r="J161" s="33"/>
    </row>
    <row r="162" spans="1:10" ht="15.75">
      <c r="A162" s="337"/>
      <c r="B162" s="1174"/>
      <c r="C162" s="1175"/>
      <c r="D162" s="1176"/>
      <c r="E162" s="336"/>
      <c r="F162" s="38"/>
      <c r="G162" s="33" t="e">
        <f t="shared" si="4"/>
        <v>#DIV/0!</v>
      </c>
      <c r="H162" s="33"/>
      <c r="I162" s="33"/>
      <c r="J162" s="33"/>
    </row>
    <row r="163" spans="1:10" ht="15.75">
      <c r="A163" s="337"/>
      <c r="B163" s="1460"/>
      <c r="C163" s="1461"/>
      <c r="D163" s="1462"/>
      <c r="E163" s="336"/>
      <c r="F163" s="38"/>
      <c r="G163" s="33" t="e">
        <f t="shared" si="4"/>
        <v>#DIV/0!</v>
      </c>
      <c r="H163" s="33"/>
      <c r="I163" s="33"/>
      <c r="J163" s="33"/>
    </row>
    <row r="164" spans="1:10" ht="15.75" customHeight="1">
      <c r="A164" s="1205" t="s">
        <v>59</v>
      </c>
      <c r="B164" s="1206"/>
      <c r="C164" s="1206"/>
      <c r="D164" s="1206"/>
      <c r="E164" s="1206"/>
      <c r="F164" s="1206"/>
      <c r="G164" s="1207"/>
      <c r="H164" s="67">
        <f>SUM(H154:H163)</f>
        <v>0</v>
      </c>
      <c r="I164" s="67">
        <f>SUM(I154:I163)</f>
        <v>0</v>
      </c>
      <c r="J164" s="67">
        <f>SUM(J154:J163)</f>
        <v>0</v>
      </c>
    </row>
    <row r="165" spans="1:10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</row>
    <row r="166" spans="1:10" ht="0.75" customHeight="1">
      <c r="A166" s="87"/>
      <c r="B166" s="1233" t="s">
        <v>126</v>
      </c>
      <c r="C166" s="1233"/>
      <c r="D166" s="1233"/>
      <c r="E166" s="1233"/>
      <c r="F166" s="1233"/>
      <c r="G166" s="1233"/>
      <c r="H166" s="1233"/>
      <c r="I166" s="1233"/>
      <c r="J166" s="1233"/>
    </row>
    <row r="167" spans="1:10" ht="15.75" customHeight="1">
      <c r="A167" s="1361" t="s">
        <v>97</v>
      </c>
      <c r="B167" s="1431" t="s">
        <v>70</v>
      </c>
      <c r="C167" s="1432"/>
      <c r="D167" s="1433"/>
      <c r="E167" s="1256" t="s">
        <v>75</v>
      </c>
      <c r="F167" s="1317" t="s">
        <v>34</v>
      </c>
      <c r="G167" s="1314" t="s">
        <v>103</v>
      </c>
      <c r="H167" s="1258" t="s">
        <v>95</v>
      </c>
      <c r="I167" s="1258"/>
      <c r="J167" s="1258"/>
    </row>
    <row r="168" spans="1:10" ht="15.75" customHeight="1">
      <c r="A168" s="1362"/>
      <c r="B168" s="1434"/>
      <c r="C168" s="1435"/>
      <c r="D168" s="1436"/>
      <c r="E168" s="1256"/>
      <c r="F168" s="1317"/>
      <c r="G168" s="1314"/>
      <c r="H168" s="85">
        <f>H14</f>
        <v>2024</v>
      </c>
      <c r="I168" s="85">
        <f>I14</f>
        <v>2025</v>
      </c>
      <c r="J168" s="85">
        <f>J14</f>
        <v>2026</v>
      </c>
    </row>
    <row r="169" spans="1:10" ht="15.75" customHeight="1">
      <c r="A169" s="275">
        <v>1</v>
      </c>
      <c r="B169" s="1195">
        <v>2</v>
      </c>
      <c r="C169" s="1195"/>
      <c r="D169" s="1195"/>
      <c r="E169" s="276">
        <v>3</v>
      </c>
      <c r="F169" s="276">
        <v>4</v>
      </c>
      <c r="G169" s="276">
        <v>5</v>
      </c>
      <c r="H169" s="334">
        <v>6</v>
      </c>
      <c r="I169" s="334">
        <v>7</v>
      </c>
      <c r="J169" s="334">
        <v>8</v>
      </c>
    </row>
    <row r="170" spans="1:10" ht="15.75">
      <c r="A170" s="61"/>
      <c r="B170" s="1174"/>
      <c r="C170" s="1175"/>
      <c r="D170" s="1176"/>
      <c r="E170" s="57" t="s">
        <v>87</v>
      </c>
      <c r="F170" s="62"/>
      <c r="G170" s="33" t="e">
        <f t="shared" ref="G170:G182" si="5">H170/F170</f>
        <v>#DIV/0!</v>
      </c>
      <c r="H170" s="33"/>
      <c r="I170" s="33"/>
      <c r="J170" s="33"/>
    </row>
    <row r="171" spans="1:10" ht="15.75">
      <c r="A171" s="61"/>
      <c r="B171" s="1174"/>
      <c r="C171" s="1175"/>
      <c r="D171" s="1176"/>
      <c r="E171" s="57" t="s">
        <v>87</v>
      </c>
      <c r="F171" s="62"/>
      <c r="G171" s="33" t="e">
        <f t="shared" si="5"/>
        <v>#DIV/0!</v>
      </c>
      <c r="H171" s="33"/>
      <c r="I171" s="33"/>
      <c r="J171" s="33"/>
    </row>
    <row r="172" spans="1:10" ht="15.75">
      <c r="A172" s="61"/>
      <c r="B172" s="1174"/>
      <c r="C172" s="1175"/>
      <c r="D172" s="1176"/>
      <c r="E172" s="57" t="s">
        <v>90</v>
      </c>
      <c r="F172" s="62"/>
      <c r="G172" s="33" t="e">
        <f t="shared" si="5"/>
        <v>#DIV/0!</v>
      </c>
      <c r="H172" s="33"/>
      <c r="I172" s="33"/>
      <c r="J172" s="33"/>
    </row>
    <row r="173" spans="1:10" ht="15.75">
      <c r="A173" s="61"/>
      <c r="B173" s="1174"/>
      <c r="C173" s="1175"/>
      <c r="D173" s="1176"/>
      <c r="E173" s="57" t="s">
        <v>86</v>
      </c>
      <c r="F173" s="62"/>
      <c r="G173" s="33" t="e">
        <f>H173/F173</f>
        <v>#DIV/0!</v>
      </c>
      <c r="H173" s="33"/>
      <c r="I173" s="33"/>
      <c r="J173" s="33"/>
    </row>
    <row r="174" spans="1:10" ht="15.75">
      <c r="A174" s="61"/>
      <c r="B174" s="1187"/>
      <c r="C174" s="1187"/>
      <c r="D174" s="1187"/>
      <c r="E174" s="57" t="s">
        <v>86</v>
      </c>
      <c r="F174" s="38"/>
      <c r="G174" s="33" t="e">
        <f t="shared" si="5"/>
        <v>#DIV/0!</v>
      </c>
      <c r="H174" s="33"/>
      <c r="I174" s="33"/>
      <c r="J174" s="33"/>
    </row>
    <row r="175" spans="1:10" ht="15.75">
      <c r="A175" s="61"/>
      <c r="B175" s="1253"/>
      <c r="C175" s="1253"/>
      <c r="D175" s="1253"/>
      <c r="E175" s="57"/>
      <c r="F175" s="38"/>
      <c r="G175" s="33" t="e">
        <f t="shared" si="5"/>
        <v>#DIV/0!</v>
      </c>
      <c r="H175" s="33"/>
      <c r="I175" s="33"/>
      <c r="J175" s="33"/>
    </row>
    <row r="176" spans="1:10" ht="15.75">
      <c r="A176" s="61"/>
      <c r="B176" s="1253"/>
      <c r="C176" s="1253"/>
      <c r="D176" s="1253"/>
      <c r="E176" s="57"/>
      <c r="F176" s="38"/>
      <c r="G176" s="33" t="e">
        <f t="shared" si="5"/>
        <v>#DIV/0!</v>
      </c>
      <c r="H176" s="33"/>
      <c r="I176" s="33"/>
      <c r="J176" s="33"/>
    </row>
    <row r="177" spans="1:11" ht="15.75">
      <c r="A177" s="61"/>
      <c r="B177" s="1253"/>
      <c r="C177" s="1253"/>
      <c r="D177" s="1253"/>
      <c r="E177" s="57"/>
      <c r="F177" s="38"/>
      <c r="G177" s="33" t="e">
        <f t="shared" si="5"/>
        <v>#DIV/0!</v>
      </c>
      <c r="H177" s="33"/>
      <c r="I177" s="33"/>
      <c r="J177" s="33"/>
    </row>
    <row r="178" spans="1:11" ht="15.75">
      <c r="A178" s="61"/>
      <c r="B178" s="1253"/>
      <c r="C178" s="1253"/>
      <c r="D178" s="1253"/>
      <c r="E178" s="57"/>
      <c r="F178" s="38"/>
      <c r="G178" s="33" t="e">
        <f t="shared" si="5"/>
        <v>#DIV/0!</v>
      </c>
      <c r="H178" s="33"/>
      <c r="I178" s="33"/>
      <c r="J178" s="33"/>
    </row>
    <row r="179" spans="1:11" ht="15.75">
      <c r="A179" s="61"/>
      <c r="B179" s="1253"/>
      <c r="C179" s="1253"/>
      <c r="D179" s="1253"/>
      <c r="E179" s="57"/>
      <c r="F179" s="38"/>
      <c r="G179" s="33" t="e">
        <f t="shared" si="5"/>
        <v>#DIV/0!</v>
      </c>
      <c r="H179" s="33"/>
      <c r="I179" s="33"/>
      <c r="J179" s="33"/>
    </row>
    <row r="180" spans="1:11" ht="15.75">
      <c r="A180" s="61"/>
      <c r="B180" s="1174"/>
      <c r="C180" s="1175"/>
      <c r="D180" s="1176"/>
      <c r="E180" s="57"/>
      <c r="F180" s="38"/>
      <c r="G180" s="33" t="e">
        <f t="shared" si="5"/>
        <v>#DIV/0!</v>
      </c>
      <c r="H180" s="33"/>
      <c r="I180" s="33"/>
      <c r="J180" s="33"/>
    </row>
    <row r="181" spans="1:11" ht="15.75">
      <c r="A181" s="61"/>
      <c r="B181" s="1174"/>
      <c r="C181" s="1175"/>
      <c r="D181" s="1176"/>
      <c r="E181" s="57"/>
      <c r="F181" s="38"/>
      <c r="G181" s="33" t="e">
        <f t="shared" si="5"/>
        <v>#DIV/0!</v>
      </c>
      <c r="H181" s="33"/>
      <c r="I181" s="33"/>
      <c r="J181" s="33"/>
    </row>
    <row r="182" spans="1:11" ht="15.75">
      <c r="A182" s="61"/>
      <c r="B182" s="1174"/>
      <c r="C182" s="1175"/>
      <c r="D182" s="1176"/>
      <c r="E182" s="57"/>
      <c r="F182" s="38"/>
      <c r="G182" s="33" t="e">
        <f t="shared" si="5"/>
        <v>#DIV/0!</v>
      </c>
      <c r="H182" s="33"/>
      <c r="I182" s="33"/>
      <c r="J182" s="33"/>
      <c r="K182" s="35"/>
    </row>
    <row r="183" spans="1:11" ht="19.5" customHeight="1">
      <c r="A183" s="1205" t="s">
        <v>61</v>
      </c>
      <c r="B183" s="1206"/>
      <c r="C183" s="1206"/>
      <c r="D183" s="1206"/>
      <c r="E183" s="1206"/>
      <c r="F183" s="1206"/>
      <c r="G183" s="1207"/>
      <c r="H183" s="67">
        <f>SUM(H170:H182)</f>
        <v>0</v>
      </c>
      <c r="I183" s="67">
        <f>SUM(I170:I182)</f>
        <v>0</v>
      </c>
      <c r="J183" s="67">
        <f>SUM(J170:J182)</f>
        <v>0</v>
      </c>
      <c r="K183" s="35"/>
    </row>
    <row r="184" spans="1:11" ht="19.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35"/>
    </row>
    <row r="185" spans="1:11" ht="19.5" customHeight="1">
      <c r="A185" s="87"/>
      <c r="B185" s="1233" t="s">
        <v>128</v>
      </c>
      <c r="C185" s="1233"/>
      <c r="D185" s="1233"/>
      <c r="E185" s="1233"/>
      <c r="F185" s="1233"/>
      <c r="G185" s="1233"/>
      <c r="H185" s="1233"/>
      <c r="I185" s="1233"/>
      <c r="J185" s="1233"/>
      <c r="K185" s="35"/>
    </row>
    <row r="186" spans="1:11" ht="20.25" customHeight="1">
      <c r="A186" s="1361" t="s">
        <v>97</v>
      </c>
      <c r="B186" s="1431" t="s">
        <v>70</v>
      </c>
      <c r="C186" s="1432"/>
      <c r="D186" s="1433"/>
      <c r="E186" s="1256" t="s">
        <v>75</v>
      </c>
      <c r="F186" s="1317" t="s">
        <v>34</v>
      </c>
      <c r="G186" s="1314" t="s">
        <v>103</v>
      </c>
      <c r="H186" s="1258" t="s">
        <v>95</v>
      </c>
      <c r="I186" s="1258"/>
      <c r="J186" s="1258"/>
    </row>
    <row r="187" spans="1:11" ht="15.75">
      <c r="A187" s="1362"/>
      <c r="B187" s="1434"/>
      <c r="C187" s="1435"/>
      <c r="D187" s="1436"/>
      <c r="E187" s="1256"/>
      <c r="F187" s="1317"/>
      <c r="G187" s="1314"/>
      <c r="H187" s="85">
        <f>H14</f>
        <v>2024</v>
      </c>
      <c r="I187" s="85">
        <f>I14</f>
        <v>2025</v>
      </c>
      <c r="J187" s="85">
        <f>J14</f>
        <v>2026</v>
      </c>
      <c r="K187" s="35"/>
    </row>
    <row r="188" spans="1:11">
      <c r="A188" s="275">
        <v>1</v>
      </c>
      <c r="B188" s="1195">
        <v>2</v>
      </c>
      <c r="C188" s="1195"/>
      <c r="D188" s="1195"/>
      <c r="E188" s="276">
        <v>3</v>
      </c>
      <c r="F188" s="276">
        <v>4</v>
      </c>
      <c r="G188" s="276">
        <v>5</v>
      </c>
      <c r="H188" s="334">
        <v>6</v>
      </c>
      <c r="I188" s="334">
        <v>7</v>
      </c>
      <c r="J188" s="334">
        <v>8</v>
      </c>
      <c r="K188" s="35"/>
    </row>
    <row r="189" spans="1:11" ht="15.75">
      <c r="A189" s="274">
        <v>1</v>
      </c>
      <c r="B189" s="1428" t="s">
        <v>129</v>
      </c>
      <c r="C189" s="1429"/>
      <c r="D189" s="1430"/>
      <c r="E189" s="69" t="s">
        <v>109</v>
      </c>
      <c r="F189" s="70" t="s">
        <v>109</v>
      </c>
      <c r="G189" s="71" t="s">
        <v>109</v>
      </c>
      <c r="H189" s="71" t="s">
        <v>109</v>
      </c>
      <c r="I189" s="71" t="s">
        <v>109</v>
      </c>
      <c r="J189" s="71" t="s">
        <v>109</v>
      </c>
      <c r="K189" s="35"/>
    </row>
    <row r="190" spans="1:11" ht="15.75">
      <c r="A190" s="61"/>
      <c r="B190" s="1174"/>
      <c r="C190" s="1175"/>
      <c r="D190" s="1176"/>
      <c r="E190" s="57" t="s">
        <v>88</v>
      </c>
      <c r="F190" s="62"/>
      <c r="G190" s="33" t="e">
        <f t="shared" ref="G190:G195" si="6">H190/F190</f>
        <v>#DIV/0!</v>
      </c>
      <c r="H190" s="33"/>
      <c r="I190" s="33"/>
      <c r="J190" s="33"/>
      <c r="K190" s="35"/>
    </row>
    <row r="191" spans="1:11" ht="15.75">
      <c r="A191" s="61"/>
      <c r="B191" s="1174"/>
      <c r="C191" s="1175"/>
      <c r="D191" s="1176"/>
      <c r="E191" s="57"/>
      <c r="F191" s="62"/>
      <c r="G191" s="33" t="e">
        <f t="shared" si="6"/>
        <v>#DIV/0!</v>
      </c>
      <c r="H191" s="33"/>
      <c r="I191" s="33"/>
      <c r="J191" s="33"/>
    </row>
    <row r="192" spans="1:11" ht="15.75">
      <c r="A192" s="61"/>
      <c r="B192" s="1174"/>
      <c r="C192" s="1175"/>
      <c r="D192" s="1176"/>
      <c r="E192" s="57"/>
      <c r="F192" s="62"/>
      <c r="G192" s="33" t="e">
        <f t="shared" si="6"/>
        <v>#DIV/0!</v>
      </c>
      <c r="H192" s="33"/>
      <c r="I192" s="33"/>
      <c r="J192" s="33"/>
    </row>
    <row r="193" spans="1:10" ht="15.75">
      <c r="A193" s="61"/>
      <c r="B193" s="1174"/>
      <c r="C193" s="1175"/>
      <c r="D193" s="1176"/>
      <c r="E193" s="57"/>
      <c r="F193" s="62"/>
      <c r="G193" s="33" t="e">
        <f>H193/F193</f>
        <v>#DIV/0!</v>
      </c>
      <c r="H193" s="33"/>
      <c r="I193" s="33"/>
      <c r="J193" s="33"/>
    </row>
    <row r="194" spans="1:10" ht="15.75">
      <c r="A194" s="61"/>
      <c r="B194" s="1174"/>
      <c r="C194" s="1175"/>
      <c r="D194" s="1176"/>
      <c r="E194" s="57"/>
      <c r="F194" s="38"/>
      <c r="G194" s="33" t="e">
        <f t="shared" si="6"/>
        <v>#DIV/0!</v>
      </c>
      <c r="H194" s="33"/>
      <c r="I194" s="33"/>
      <c r="J194" s="33"/>
    </row>
    <row r="195" spans="1:10" ht="13.15" customHeight="1">
      <c r="A195" s="61"/>
      <c r="B195" s="1253"/>
      <c r="C195" s="1253"/>
      <c r="D195" s="1253"/>
      <c r="E195" s="57"/>
      <c r="F195" s="38"/>
      <c r="G195" s="33" t="e">
        <f t="shared" si="6"/>
        <v>#DIV/0!</v>
      </c>
      <c r="H195" s="33"/>
      <c r="I195" s="33"/>
      <c r="J195" s="33"/>
    </row>
    <row r="196" spans="1:10" ht="15.75">
      <c r="A196" s="1205" t="s">
        <v>62</v>
      </c>
      <c r="B196" s="1206"/>
      <c r="C196" s="1206"/>
      <c r="D196" s="1206"/>
      <c r="E196" s="1206"/>
      <c r="F196" s="1206"/>
      <c r="G196" s="1207"/>
      <c r="H196" s="67">
        <f>SUM(H189:H195)</f>
        <v>0</v>
      </c>
      <c r="I196" s="67">
        <f>SUM(I189:I195)</f>
        <v>0</v>
      </c>
      <c r="J196" s="67">
        <f>SUM(J189:J195)</f>
        <v>0</v>
      </c>
    </row>
    <row r="197" spans="1:10">
      <c r="A197" s="87"/>
      <c r="B197" s="87"/>
      <c r="C197" s="87"/>
      <c r="D197" s="87"/>
      <c r="E197" s="87"/>
      <c r="F197" s="87"/>
      <c r="G197" s="87"/>
      <c r="H197" s="87"/>
      <c r="I197" s="87"/>
      <c r="J197" s="87"/>
    </row>
    <row r="198" spans="1:10" ht="15.75">
      <c r="A198" s="87"/>
      <c r="B198" s="1233" t="s">
        <v>132</v>
      </c>
      <c r="C198" s="1233"/>
      <c r="D198" s="1233"/>
      <c r="E198" s="1233"/>
      <c r="F198" s="1233"/>
      <c r="G198" s="1233"/>
      <c r="H198" s="1233"/>
      <c r="I198" s="1233"/>
      <c r="J198" s="1233"/>
    </row>
    <row r="199" spans="1:10" ht="15.75">
      <c r="A199" s="1361" t="s">
        <v>97</v>
      </c>
      <c r="B199" s="1431" t="s">
        <v>70</v>
      </c>
      <c r="C199" s="1432"/>
      <c r="D199" s="1433"/>
      <c r="E199" s="1256" t="s">
        <v>75</v>
      </c>
      <c r="F199" s="1317" t="s">
        <v>34</v>
      </c>
      <c r="G199" s="1314" t="s">
        <v>103</v>
      </c>
      <c r="H199" s="1258" t="s">
        <v>95</v>
      </c>
      <c r="I199" s="1258"/>
      <c r="J199" s="1258"/>
    </row>
    <row r="200" spans="1:10" ht="15.75">
      <c r="A200" s="1362"/>
      <c r="B200" s="1434"/>
      <c r="C200" s="1435"/>
      <c r="D200" s="1436"/>
      <c r="E200" s="1256"/>
      <c r="F200" s="1317"/>
      <c r="G200" s="1314"/>
      <c r="H200" s="85">
        <f>H14</f>
        <v>2024</v>
      </c>
      <c r="I200" s="85">
        <f>I14</f>
        <v>2025</v>
      </c>
      <c r="J200" s="85">
        <f>J14</f>
        <v>2026</v>
      </c>
    </row>
    <row r="201" spans="1:10">
      <c r="A201" s="275">
        <v>1</v>
      </c>
      <c r="B201" s="1195">
        <v>2</v>
      </c>
      <c r="C201" s="1195"/>
      <c r="D201" s="1195"/>
      <c r="E201" s="276">
        <v>3</v>
      </c>
      <c r="F201" s="276">
        <v>4</v>
      </c>
      <c r="G201" s="276">
        <v>5</v>
      </c>
      <c r="H201" s="334">
        <v>6</v>
      </c>
      <c r="I201" s="334">
        <v>7</v>
      </c>
      <c r="J201" s="334">
        <v>8</v>
      </c>
    </row>
    <row r="202" spans="1:10" ht="15.75">
      <c r="A202" s="61"/>
      <c r="B202" s="1177"/>
      <c r="C202" s="1178"/>
      <c r="D202" s="1179"/>
      <c r="E202" s="57" t="s">
        <v>88</v>
      </c>
      <c r="F202" s="38"/>
      <c r="G202" s="33" t="e">
        <f t="shared" ref="G202:G216" si="7">H202/F202</f>
        <v>#DIV/0!</v>
      </c>
      <c r="H202" s="33"/>
      <c r="I202" s="33"/>
      <c r="J202" s="33"/>
    </row>
    <row r="203" spans="1:10" ht="15.75">
      <c r="A203" s="61"/>
      <c r="B203" s="1177"/>
      <c r="C203" s="1178"/>
      <c r="D203" s="1179"/>
      <c r="E203" s="57" t="s">
        <v>88</v>
      </c>
      <c r="F203" s="38"/>
      <c r="G203" s="33" t="e">
        <f t="shared" si="7"/>
        <v>#DIV/0!</v>
      </c>
      <c r="H203" s="33"/>
      <c r="I203" s="33"/>
      <c r="J203" s="33"/>
    </row>
    <row r="204" spans="1:10" ht="15.75">
      <c r="A204" s="61"/>
      <c r="B204" s="1177"/>
      <c r="C204" s="1178"/>
      <c r="D204" s="1179"/>
      <c r="E204" s="57" t="s">
        <v>88</v>
      </c>
      <c r="F204" s="38"/>
      <c r="G204" s="33" t="e">
        <f t="shared" si="7"/>
        <v>#DIV/0!</v>
      </c>
      <c r="H204" s="33"/>
      <c r="I204" s="33"/>
      <c r="J204" s="33"/>
    </row>
    <row r="205" spans="1:10" ht="15.75">
      <c r="A205" s="61"/>
      <c r="B205" s="1177"/>
      <c r="C205" s="1178"/>
      <c r="D205" s="1179"/>
      <c r="E205" s="57" t="s">
        <v>88</v>
      </c>
      <c r="F205" s="38"/>
      <c r="G205" s="33" t="e">
        <f t="shared" si="7"/>
        <v>#DIV/0!</v>
      </c>
      <c r="H205" s="33"/>
      <c r="I205" s="33"/>
      <c r="J205" s="33"/>
    </row>
    <row r="206" spans="1:10" ht="15.75">
      <c r="A206" s="61"/>
      <c r="B206" s="1177"/>
      <c r="C206" s="1178"/>
      <c r="D206" s="1179"/>
      <c r="E206" s="57" t="s">
        <v>88</v>
      </c>
      <c r="F206" s="38"/>
      <c r="G206" s="33" t="e">
        <f t="shared" si="7"/>
        <v>#DIV/0!</v>
      </c>
      <c r="H206" s="33"/>
      <c r="I206" s="33"/>
      <c r="J206" s="33"/>
    </row>
    <row r="207" spans="1:10" ht="15.75">
      <c r="A207" s="61"/>
      <c r="B207" s="1177"/>
      <c r="C207" s="1178"/>
      <c r="D207" s="1179"/>
      <c r="E207" s="57" t="s">
        <v>88</v>
      </c>
      <c r="F207" s="38"/>
      <c r="G207" s="33" t="e">
        <f t="shared" si="7"/>
        <v>#DIV/0!</v>
      </c>
      <c r="H207" s="33"/>
      <c r="I207" s="33"/>
      <c r="J207" s="33"/>
    </row>
    <row r="208" spans="1:10" ht="15.75">
      <c r="A208" s="61"/>
      <c r="B208" s="1177"/>
      <c r="C208" s="1178"/>
      <c r="D208" s="1179"/>
      <c r="E208" s="57" t="s">
        <v>88</v>
      </c>
      <c r="F208" s="38"/>
      <c r="G208" s="33" t="e">
        <f t="shared" si="7"/>
        <v>#DIV/0!</v>
      </c>
      <c r="H208" s="33"/>
      <c r="I208" s="33"/>
      <c r="J208" s="33"/>
    </row>
    <row r="209" spans="1:10" ht="13.15" customHeight="1">
      <c r="A209" s="61"/>
      <c r="B209" s="1177"/>
      <c r="C209" s="1178"/>
      <c r="D209" s="1179"/>
      <c r="E209" s="57" t="s">
        <v>88</v>
      </c>
      <c r="F209" s="38"/>
      <c r="G209" s="33" t="e">
        <f t="shared" si="7"/>
        <v>#DIV/0!</v>
      </c>
      <c r="H209" s="33"/>
      <c r="I209" s="33"/>
      <c r="J209" s="33"/>
    </row>
    <row r="210" spans="1:10" ht="15.75">
      <c r="A210" s="61"/>
      <c r="B210" s="1177"/>
      <c r="C210" s="1178"/>
      <c r="D210" s="1179"/>
      <c r="E210" s="57" t="s">
        <v>88</v>
      </c>
      <c r="F210" s="38"/>
      <c r="G210" s="33" t="e">
        <f t="shared" si="7"/>
        <v>#DIV/0!</v>
      </c>
      <c r="H210" s="33"/>
      <c r="I210" s="33"/>
      <c r="J210" s="33"/>
    </row>
    <row r="211" spans="1:10" ht="15.75">
      <c r="A211" s="61"/>
      <c r="B211" s="1177"/>
      <c r="C211" s="1178"/>
      <c r="D211" s="1179"/>
      <c r="E211" s="57" t="s">
        <v>88</v>
      </c>
      <c r="F211" s="38"/>
      <c r="G211" s="33" t="e">
        <f t="shared" si="7"/>
        <v>#DIV/0!</v>
      </c>
      <c r="H211" s="33"/>
      <c r="I211" s="33"/>
      <c r="J211" s="33"/>
    </row>
    <row r="212" spans="1:10" ht="15.75">
      <c r="A212" s="61"/>
      <c r="B212" s="1177"/>
      <c r="C212" s="1178"/>
      <c r="D212" s="1179"/>
      <c r="E212" s="57" t="s">
        <v>88</v>
      </c>
      <c r="F212" s="38"/>
      <c r="G212" s="33" t="e">
        <f t="shared" si="7"/>
        <v>#DIV/0!</v>
      </c>
      <c r="H212" s="33"/>
      <c r="I212" s="33"/>
      <c r="J212" s="33"/>
    </row>
    <row r="213" spans="1:10" ht="12.95" customHeight="1">
      <c r="A213" s="61"/>
      <c r="B213" s="1177"/>
      <c r="C213" s="1178"/>
      <c r="D213" s="1179"/>
      <c r="E213" s="57" t="s">
        <v>88</v>
      </c>
      <c r="F213" s="38"/>
      <c r="G213" s="33" t="e">
        <f t="shared" si="7"/>
        <v>#DIV/0!</v>
      </c>
      <c r="H213" s="33"/>
      <c r="I213" s="33"/>
      <c r="J213" s="33"/>
    </row>
    <row r="214" spans="1:10" ht="12.95" customHeight="1">
      <c r="A214" s="61"/>
      <c r="B214" s="1177"/>
      <c r="C214" s="1178"/>
      <c r="D214" s="1179"/>
      <c r="E214" s="57" t="s">
        <v>88</v>
      </c>
      <c r="F214" s="38"/>
      <c r="G214" s="33" t="e">
        <f t="shared" si="7"/>
        <v>#DIV/0!</v>
      </c>
      <c r="H214" s="33"/>
      <c r="I214" s="33"/>
      <c r="J214" s="33"/>
    </row>
    <row r="215" spans="1:10" ht="12.95" customHeight="1">
      <c r="A215" s="61"/>
      <c r="B215" s="1177"/>
      <c r="C215" s="1178"/>
      <c r="D215" s="1179"/>
      <c r="E215" s="57" t="s">
        <v>88</v>
      </c>
      <c r="F215" s="38"/>
      <c r="G215" s="33" t="e">
        <f t="shared" si="7"/>
        <v>#DIV/0!</v>
      </c>
      <c r="H215" s="33"/>
      <c r="I215" s="33"/>
      <c r="J215" s="33"/>
    </row>
    <row r="216" spans="1:10" ht="12.95" customHeight="1">
      <c r="A216" s="61"/>
      <c r="B216" s="1177"/>
      <c r="C216" s="1178"/>
      <c r="D216" s="1179"/>
      <c r="E216" s="57" t="s">
        <v>88</v>
      </c>
      <c r="F216" s="38"/>
      <c r="G216" s="33" t="e">
        <f t="shared" si="7"/>
        <v>#DIV/0!</v>
      </c>
      <c r="H216" s="33"/>
      <c r="I216" s="33"/>
      <c r="J216" s="33"/>
    </row>
    <row r="217" spans="1:10" ht="15.75">
      <c r="A217" s="1205" t="s">
        <v>63</v>
      </c>
      <c r="B217" s="1206"/>
      <c r="C217" s="1206"/>
      <c r="D217" s="1206"/>
      <c r="E217" s="1206"/>
      <c r="F217" s="1206"/>
      <c r="G217" s="1207"/>
      <c r="H217" s="67">
        <f>SUM(H202:H216)</f>
        <v>0</v>
      </c>
      <c r="I217" s="67">
        <f>SUM(I202:I216)</f>
        <v>0</v>
      </c>
      <c r="J217" s="67">
        <f>SUM(J202:J216)</f>
        <v>0</v>
      </c>
    </row>
    <row r="218" spans="1:10" ht="12.9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</row>
    <row r="219" spans="1:10" ht="15.75">
      <c r="A219" s="87"/>
      <c r="B219" s="1233" t="s">
        <v>148</v>
      </c>
      <c r="C219" s="1233"/>
      <c r="D219" s="1233"/>
      <c r="E219" s="1233"/>
      <c r="F219" s="1233"/>
      <c r="G219" s="1233"/>
      <c r="H219" s="1233"/>
      <c r="I219" s="1233"/>
      <c r="J219" s="1233"/>
    </row>
    <row r="220" spans="1:10" ht="12.95" customHeight="1">
      <c r="A220" s="1361" t="s">
        <v>97</v>
      </c>
      <c r="B220" s="1431" t="s">
        <v>70</v>
      </c>
      <c r="C220" s="1432"/>
      <c r="D220" s="1433"/>
      <c r="E220" s="1256" t="s">
        <v>75</v>
      </c>
      <c r="F220" s="1317" t="s">
        <v>34</v>
      </c>
      <c r="G220" s="1314" t="s">
        <v>103</v>
      </c>
      <c r="H220" s="1258" t="s">
        <v>95</v>
      </c>
      <c r="I220" s="1258"/>
      <c r="J220" s="1258"/>
    </row>
    <row r="221" spans="1:10" ht="13.15" customHeight="1">
      <c r="A221" s="1362"/>
      <c r="B221" s="1434"/>
      <c r="C221" s="1435"/>
      <c r="D221" s="1436"/>
      <c r="E221" s="1256"/>
      <c r="F221" s="1317"/>
      <c r="G221" s="1314"/>
      <c r="H221" s="85">
        <f>H14</f>
        <v>2024</v>
      </c>
      <c r="I221" s="85">
        <f>I14</f>
        <v>2025</v>
      </c>
      <c r="J221" s="85">
        <f>J14</f>
        <v>2026</v>
      </c>
    </row>
    <row r="222" spans="1:10">
      <c r="A222" s="275">
        <v>1</v>
      </c>
      <c r="B222" s="1195">
        <v>2</v>
      </c>
      <c r="C222" s="1195"/>
      <c r="D222" s="1195"/>
      <c r="E222" s="276">
        <v>3</v>
      </c>
      <c r="F222" s="276">
        <v>4</v>
      </c>
      <c r="G222" s="276">
        <v>5</v>
      </c>
      <c r="H222" s="334">
        <v>6</v>
      </c>
      <c r="I222" s="334">
        <v>7</v>
      </c>
      <c r="J222" s="334">
        <v>8</v>
      </c>
    </row>
    <row r="223" spans="1:10" ht="15.75">
      <c r="A223" s="61"/>
      <c r="B223" s="1174"/>
      <c r="C223" s="1175"/>
      <c r="D223" s="1176"/>
      <c r="E223" s="57" t="s">
        <v>88</v>
      </c>
      <c r="F223" s="62"/>
      <c r="G223" s="33" t="e">
        <f t="shared" ref="G223:G244" si="8">H223/F223</f>
        <v>#DIV/0!</v>
      </c>
      <c r="H223" s="33"/>
      <c r="I223" s="33"/>
      <c r="J223" s="33"/>
    </row>
    <row r="224" spans="1:10" ht="15.75">
      <c r="A224" s="61"/>
      <c r="B224" s="1174"/>
      <c r="C224" s="1175"/>
      <c r="D224" s="1176"/>
      <c r="E224" s="57" t="s">
        <v>88</v>
      </c>
      <c r="F224" s="62"/>
      <c r="G224" s="33" t="e">
        <f t="shared" si="8"/>
        <v>#DIV/0!</v>
      </c>
      <c r="H224" s="33"/>
      <c r="I224" s="33"/>
      <c r="J224" s="33"/>
    </row>
    <row r="225" spans="1:18" ht="15.75">
      <c r="A225" s="61"/>
      <c r="B225" s="1174"/>
      <c r="C225" s="1175"/>
      <c r="D225" s="1176"/>
      <c r="E225" s="57" t="s">
        <v>88</v>
      </c>
      <c r="F225" s="62"/>
      <c r="G225" s="33" t="e">
        <f t="shared" si="8"/>
        <v>#DIV/0!</v>
      </c>
      <c r="H225" s="33"/>
      <c r="I225" s="33"/>
      <c r="J225" s="33"/>
    </row>
    <row r="226" spans="1:18" ht="15.75">
      <c r="A226" s="61"/>
      <c r="B226" s="1174"/>
      <c r="C226" s="1175"/>
      <c r="D226" s="1176"/>
      <c r="E226" s="57" t="s">
        <v>88</v>
      </c>
      <c r="F226" s="62"/>
      <c r="G226" s="33" t="e">
        <f t="shared" si="8"/>
        <v>#DIV/0!</v>
      </c>
      <c r="H226" s="33"/>
      <c r="I226" s="33"/>
      <c r="J226" s="33"/>
    </row>
    <row r="227" spans="1:18" ht="15.75">
      <c r="A227" s="61"/>
      <c r="B227" s="1174"/>
      <c r="C227" s="1175"/>
      <c r="D227" s="1176"/>
      <c r="E227" s="57" t="s">
        <v>88</v>
      </c>
      <c r="F227" s="62"/>
      <c r="G227" s="33" t="e">
        <f t="shared" si="8"/>
        <v>#DIV/0!</v>
      </c>
      <c r="H227" s="33"/>
      <c r="I227" s="33"/>
      <c r="J227" s="33"/>
    </row>
    <row r="228" spans="1:18" ht="12.95" customHeight="1">
      <c r="A228" s="61"/>
      <c r="B228" s="1174"/>
      <c r="C228" s="1175"/>
      <c r="D228" s="1176"/>
      <c r="E228" s="57" t="s">
        <v>88</v>
      </c>
      <c r="F228" s="62"/>
      <c r="G228" s="33" t="e">
        <f t="shared" si="8"/>
        <v>#DIV/0!</v>
      </c>
      <c r="H228" s="33"/>
      <c r="I228" s="33"/>
      <c r="J228" s="33"/>
    </row>
    <row r="229" spans="1:18" ht="12.95" customHeight="1">
      <c r="A229" s="61"/>
      <c r="B229" s="1174"/>
      <c r="C229" s="1175"/>
      <c r="D229" s="1176"/>
      <c r="E229" s="57" t="s">
        <v>88</v>
      </c>
      <c r="F229" s="62"/>
      <c r="G229" s="33" t="e">
        <f t="shared" si="8"/>
        <v>#DIV/0!</v>
      </c>
      <c r="H229" s="33"/>
      <c r="I229" s="33"/>
      <c r="J229" s="33"/>
    </row>
    <row r="230" spans="1:18" ht="12.95" customHeight="1">
      <c r="A230" s="61"/>
      <c r="B230" s="1174"/>
      <c r="C230" s="1175"/>
      <c r="D230" s="1176"/>
      <c r="E230" s="57" t="s">
        <v>88</v>
      </c>
      <c r="F230" s="62"/>
      <c r="G230" s="33" t="e">
        <f t="shared" si="8"/>
        <v>#DIV/0!</v>
      </c>
      <c r="H230" s="33"/>
      <c r="I230" s="33"/>
      <c r="J230" s="33"/>
    </row>
    <row r="231" spans="1:18" ht="12.95" customHeight="1">
      <c r="A231" s="61"/>
      <c r="B231" s="1177"/>
      <c r="C231" s="1178"/>
      <c r="D231" s="1179"/>
      <c r="E231" s="57"/>
      <c r="F231" s="38"/>
      <c r="G231" s="33" t="e">
        <f t="shared" si="8"/>
        <v>#DIV/0!</v>
      </c>
      <c r="H231" s="33"/>
      <c r="I231" s="33"/>
      <c r="J231" s="33"/>
    </row>
    <row r="232" spans="1:18" ht="15.75">
      <c r="A232" s="61"/>
      <c r="B232" s="1177"/>
      <c r="C232" s="1178"/>
      <c r="D232" s="1179"/>
      <c r="E232" s="57"/>
      <c r="F232" s="38"/>
      <c r="G232" s="33" t="e">
        <f t="shared" si="8"/>
        <v>#DIV/0!</v>
      </c>
      <c r="H232" s="33"/>
      <c r="I232" s="33"/>
      <c r="J232" s="33"/>
    </row>
    <row r="233" spans="1:18" ht="12.95" customHeight="1">
      <c r="A233" s="61"/>
      <c r="B233" s="1177"/>
      <c r="C233" s="1178"/>
      <c r="D233" s="1179"/>
      <c r="E233" s="57"/>
      <c r="F233" s="38"/>
      <c r="G233" s="33" t="e">
        <f t="shared" si="8"/>
        <v>#DIV/0!</v>
      </c>
      <c r="H233" s="33"/>
      <c r="I233" s="33"/>
      <c r="J233" s="33"/>
    </row>
    <row r="234" spans="1:18" ht="13.15" customHeight="1">
      <c r="A234" s="61"/>
      <c r="B234" s="1177"/>
      <c r="C234" s="1178"/>
      <c r="D234" s="1179"/>
      <c r="E234" s="57"/>
      <c r="F234" s="38"/>
      <c r="G234" s="33" t="e">
        <f t="shared" si="8"/>
        <v>#DIV/0!</v>
      </c>
      <c r="H234" s="33"/>
      <c r="I234" s="33"/>
      <c r="J234" s="33"/>
    </row>
    <row r="235" spans="1:18" ht="13.15" customHeight="1">
      <c r="A235" s="61"/>
      <c r="B235" s="1177"/>
      <c r="C235" s="1178"/>
      <c r="D235" s="1179"/>
      <c r="E235" s="57"/>
      <c r="F235" s="38"/>
      <c r="G235" s="33" t="e">
        <f t="shared" si="8"/>
        <v>#DIV/0!</v>
      </c>
      <c r="H235" s="33"/>
      <c r="I235" s="33"/>
      <c r="J235" s="33"/>
      <c r="K235" s="59"/>
      <c r="L235" s="59"/>
      <c r="M235" s="59"/>
      <c r="N235" s="59"/>
      <c r="O235" s="59"/>
      <c r="P235" s="59"/>
      <c r="Q235" s="59"/>
      <c r="R235" s="59"/>
    </row>
    <row r="236" spans="1:18" ht="15.75">
      <c r="A236" s="61"/>
      <c r="B236" s="1177"/>
      <c r="C236" s="1178"/>
      <c r="D236" s="1179"/>
      <c r="E236" s="57"/>
      <c r="F236" s="38"/>
      <c r="G236" s="33" t="e">
        <f t="shared" si="8"/>
        <v>#DIV/0!</v>
      </c>
      <c r="H236" s="33"/>
      <c r="I236" s="33"/>
      <c r="J236" s="33"/>
      <c r="K236" s="59"/>
      <c r="L236" s="59"/>
      <c r="M236" s="59"/>
      <c r="N236" s="59"/>
      <c r="O236" s="59"/>
      <c r="P236" s="59"/>
      <c r="Q236" s="59"/>
      <c r="R236" s="59"/>
    </row>
    <row r="237" spans="1:18" ht="15.75">
      <c r="A237" s="61"/>
      <c r="B237" s="1177"/>
      <c r="C237" s="1178"/>
      <c r="D237" s="1179"/>
      <c r="E237" s="57"/>
      <c r="F237" s="38"/>
      <c r="G237" s="33" t="e">
        <f t="shared" si="8"/>
        <v>#DIV/0!</v>
      </c>
      <c r="H237" s="33"/>
      <c r="I237" s="33"/>
      <c r="J237" s="33"/>
      <c r="K237" s="59"/>
      <c r="L237" s="59"/>
      <c r="M237" s="59"/>
      <c r="N237" s="59"/>
      <c r="O237" s="59"/>
      <c r="P237" s="59"/>
      <c r="Q237" s="59"/>
      <c r="R237" s="59"/>
    </row>
    <row r="238" spans="1:18" ht="15.75">
      <c r="A238" s="61"/>
      <c r="B238" s="1177"/>
      <c r="C238" s="1178"/>
      <c r="D238" s="1179"/>
      <c r="E238" s="57"/>
      <c r="F238" s="38"/>
      <c r="G238" s="33" t="e">
        <f t="shared" si="8"/>
        <v>#DIV/0!</v>
      </c>
      <c r="H238" s="33"/>
      <c r="I238" s="33"/>
      <c r="J238" s="33"/>
      <c r="K238" s="59"/>
      <c r="L238" s="59"/>
      <c r="M238" s="59"/>
      <c r="N238" s="59"/>
      <c r="O238" s="59"/>
      <c r="P238" s="59"/>
      <c r="Q238" s="59"/>
      <c r="R238" s="59"/>
    </row>
    <row r="239" spans="1:18" ht="12.95" customHeight="1">
      <c r="A239" s="61"/>
      <c r="B239" s="1177"/>
      <c r="C239" s="1178"/>
      <c r="D239" s="1179"/>
      <c r="E239" s="57"/>
      <c r="F239" s="38"/>
      <c r="G239" s="33" t="e">
        <f t="shared" si="8"/>
        <v>#DIV/0!</v>
      </c>
      <c r="H239" s="33"/>
      <c r="I239" s="33"/>
      <c r="J239" s="33"/>
      <c r="K239" s="59"/>
      <c r="L239" s="59"/>
      <c r="M239" s="59"/>
      <c r="N239" s="59"/>
      <c r="O239" s="59"/>
      <c r="P239" s="59"/>
      <c r="Q239" s="59"/>
      <c r="R239" s="59"/>
    </row>
    <row r="240" spans="1:18" ht="15.75">
      <c r="A240" s="61"/>
      <c r="B240" s="1177"/>
      <c r="C240" s="1178"/>
      <c r="D240" s="1179"/>
      <c r="E240" s="57"/>
      <c r="F240" s="38"/>
      <c r="G240" s="33" t="e">
        <f t="shared" si="8"/>
        <v>#DIV/0!</v>
      </c>
      <c r="H240" s="33"/>
      <c r="I240" s="33"/>
      <c r="J240" s="33"/>
      <c r="K240" s="59"/>
      <c r="L240" s="59"/>
      <c r="M240" s="59"/>
      <c r="N240" s="59"/>
      <c r="O240" s="59"/>
      <c r="P240" s="59"/>
      <c r="Q240" s="59"/>
      <c r="R240" s="59"/>
    </row>
    <row r="241" spans="1:18" ht="15.75">
      <c r="A241" s="61"/>
      <c r="B241" s="1177"/>
      <c r="C241" s="1178"/>
      <c r="D241" s="1179"/>
      <c r="E241" s="57"/>
      <c r="F241" s="38"/>
      <c r="G241" s="33" t="e">
        <f t="shared" si="8"/>
        <v>#DIV/0!</v>
      </c>
      <c r="H241" s="33"/>
      <c r="I241" s="33"/>
      <c r="J241" s="33"/>
      <c r="K241" s="59"/>
      <c r="L241" s="59"/>
      <c r="M241" s="59"/>
      <c r="N241" s="59"/>
      <c r="O241" s="59"/>
      <c r="P241" s="59"/>
      <c r="Q241" s="59"/>
      <c r="R241" s="59"/>
    </row>
    <row r="242" spans="1:18" ht="15.75">
      <c r="A242" s="61"/>
      <c r="B242" s="1177"/>
      <c r="C242" s="1178"/>
      <c r="D242" s="1179"/>
      <c r="E242" s="57"/>
      <c r="F242" s="38"/>
      <c r="G242" s="33" t="e">
        <f t="shared" si="8"/>
        <v>#DIV/0!</v>
      </c>
      <c r="H242" s="33"/>
      <c r="I242" s="33"/>
      <c r="J242" s="33"/>
      <c r="K242" s="59"/>
      <c r="L242" s="59"/>
      <c r="M242" s="59"/>
      <c r="N242" s="59"/>
      <c r="O242" s="59"/>
      <c r="P242" s="59"/>
      <c r="Q242" s="59"/>
      <c r="R242" s="59"/>
    </row>
    <row r="243" spans="1:18" ht="15.75">
      <c r="A243" s="61"/>
      <c r="B243" s="1177"/>
      <c r="C243" s="1178"/>
      <c r="D243" s="1179"/>
      <c r="E243" s="57"/>
      <c r="F243" s="38"/>
      <c r="G243" s="33" t="e">
        <f t="shared" si="8"/>
        <v>#DIV/0!</v>
      </c>
      <c r="H243" s="33"/>
      <c r="I243" s="33"/>
      <c r="J243" s="33"/>
      <c r="K243" s="59"/>
      <c r="L243" s="59"/>
      <c r="M243" s="59"/>
      <c r="N243" s="59"/>
      <c r="O243" s="59"/>
      <c r="P243" s="59"/>
      <c r="Q243" s="59"/>
      <c r="R243" s="59"/>
    </row>
    <row r="244" spans="1:18" ht="15.75">
      <c r="A244" s="61"/>
      <c r="B244" s="1488"/>
      <c r="C244" s="1488"/>
      <c r="D244" s="1488"/>
      <c r="E244" s="57"/>
      <c r="F244" s="38"/>
      <c r="G244" s="33" t="e">
        <f t="shared" si="8"/>
        <v>#DIV/0!</v>
      </c>
      <c r="H244" s="33"/>
      <c r="I244" s="33"/>
      <c r="J244" s="33"/>
      <c r="K244" s="59"/>
      <c r="L244" s="59"/>
      <c r="M244" s="59"/>
      <c r="N244" s="59"/>
      <c r="O244" s="59"/>
      <c r="P244" s="59"/>
      <c r="Q244" s="59"/>
      <c r="R244" s="59"/>
    </row>
    <row r="245" spans="1:18" ht="15.75">
      <c r="A245" s="1205" t="s">
        <v>66</v>
      </c>
      <c r="B245" s="1206"/>
      <c r="C245" s="1206"/>
      <c r="D245" s="1206"/>
      <c r="E245" s="1206"/>
      <c r="F245" s="1206"/>
      <c r="G245" s="1207"/>
      <c r="H245" s="67">
        <f>SUM(H223:H244)</f>
        <v>0</v>
      </c>
      <c r="I245" s="67">
        <f>SUM(I223:I244)</f>
        <v>0</v>
      </c>
      <c r="J245" s="67">
        <f>SUM(J223:J244)</f>
        <v>0</v>
      </c>
    </row>
    <row r="246" spans="1:18" ht="15.75">
      <c r="A246" s="1322" t="s">
        <v>67</v>
      </c>
      <c r="B246" s="1323"/>
      <c r="C246" s="1323"/>
      <c r="D246" s="1323"/>
      <c r="E246" s="1323"/>
      <c r="F246" s="1323"/>
      <c r="G246" s="1323"/>
      <c r="H246" s="260">
        <f>H121+H130+H140+H148+H164+H183+H196+H217+H245</f>
        <v>0</v>
      </c>
      <c r="I246" s="260">
        <f>I121+I130+I140+I148+I164+I183+I196+I217+I245</f>
        <v>0</v>
      </c>
      <c r="J246" s="260">
        <f>J121+J130+J140+J148+J164+J183+J196+J217+J245</f>
        <v>0</v>
      </c>
    </row>
    <row r="247" spans="1:18" ht="16.899999999999999" customHeight="1">
      <c r="A247" s="1319" t="s">
        <v>441</v>
      </c>
      <c r="B247" s="1320"/>
      <c r="C247" s="1320"/>
      <c r="D247" s="1320"/>
      <c r="E247" s="1320"/>
      <c r="F247" s="1320"/>
      <c r="G247" s="1321"/>
      <c r="H247" s="261">
        <f>H16+H23+H34+H40+H46+H52+H59+H67+H74+H95+H104+H246</f>
        <v>0</v>
      </c>
      <c r="I247" s="261">
        <f>I16+I23+I34+I40+I46+I52+I59+I67+I74+I95+I104+I246</f>
        <v>0</v>
      </c>
      <c r="J247" s="261">
        <f>J16+J23+J34+J40+J46+J52+J59+J67+J74+J95+J104+J246</f>
        <v>0</v>
      </c>
    </row>
    <row r="248" spans="1:18" ht="15.75">
      <c r="A248" s="30"/>
      <c r="B248" s="30"/>
      <c r="C248" s="30"/>
      <c r="D248" s="30"/>
      <c r="E248" s="30"/>
      <c r="F248" s="30"/>
      <c r="G248" s="30"/>
      <c r="H248" s="30"/>
      <c r="I248" s="30"/>
      <c r="J248" s="30"/>
    </row>
    <row r="249" spans="1:18" s="866" customFormat="1" ht="15.75">
      <c r="A249" s="1318" t="s">
        <v>416</v>
      </c>
      <c r="B249" s="1318"/>
      <c r="C249" s="1318"/>
      <c r="D249" s="863"/>
      <c r="E249" s="1318" t="str">
        <f>'КФО 4'!E1028:F1028</f>
        <v>Ю.Е. Степаненко</v>
      </c>
      <c r="F249" s="1318"/>
      <c r="G249" s="864"/>
      <c r="H249" s="864"/>
      <c r="I249" s="864"/>
      <c r="J249" s="864"/>
    </row>
    <row r="250" spans="1:18" s="866" customFormat="1" ht="15.75">
      <c r="A250" s="864"/>
      <c r="B250" s="864"/>
      <c r="C250" s="864"/>
      <c r="D250" s="868" t="s">
        <v>69</v>
      </c>
      <c r="E250" s="1318" t="s">
        <v>283</v>
      </c>
      <c r="F250" s="1318"/>
      <c r="G250" s="864"/>
      <c r="H250" s="864"/>
      <c r="I250" s="864"/>
      <c r="J250" s="864"/>
      <c r="K250" s="899"/>
    </row>
    <row r="251" spans="1:18" s="866" customFormat="1" ht="15.75">
      <c r="A251" s="1489" t="s">
        <v>548</v>
      </c>
      <c r="B251" s="1489"/>
      <c r="C251" s="1489"/>
      <c r="D251" s="864"/>
      <c r="E251" s="864"/>
      <c r="F251" s="864"/>
      <c r="G251" s="864"/>
      <c r="H251" s="864"/>
      <c r="I251" s="864"/>
      <c r="J251" s="864"/>
    </row>
    <row r="252" spans="1:18" s="866" customFormat="1" ht="15.75">
      <c r="A252" s="1489"/>
      <c r="B252" s="1489"/>
      <c r="C252" s="1489"/>
      <c r="D252" s="863"/>
      <c r="E252" s="1318" t="str">
        <f>'КФО 4'!E1031:F1031</f>
        <v>М.Г. Любченко</v>
      </c>
      <c r="F252" s="1318"/>
      <c r="G252" s="864"/>
      <c r="H252" s="864"/>
      <c r="I252" s="864"/>
      <c r="J252" s="864"/>
    </row>
    <row r="253" spans="1:18" ht="15.75">
      <c r="A253" s="30"/>
      <c r="B253" s="30"/>
      <c r="C253" s="30"/>
      <c r="D253" s="31" t="s">
        <v>69</v>
      </c>
      <c r="E253" s="1459" t="s">
        <v>283</v>
      </c>
      <c r="F253" s="1459"/>
      <c r="G253" s="30"/>
      <c r="H253" s="30"/>
      <c r="I253" s="30"/>
      <c r="J253" s="30"/>
    </row>
    <row r="254" spans="1:18" ht="15.75">
      <c r="A254" s="30"/>
      <c r="B254" s="1454" t="s">
        <v>149</v>
      </c>
      <c r="C254" s="1454"/>
      <c r="D254" s="1454"/>
      <c r="E254" s="1454"/>
      <c r="F254" s="1454"/>
      <c r="G254" s="1454"/>
      <c r="H254" s="1454"/>
      <c r="I254" s="1454"/>
      <c r="J254" s="1454"/>
    </row>
    <row r="255" spans="1:18" ht="15.75">
      <c r="A255" s="30"/>
      <c r="B255" s="30"/>
      <c r="C255" s="30"/>
      <c r="D255" s="30"/>
      <c r="E255" s="30"/>
      <c r="F255" s="30"/>
      <c r="G255" s="30"/>
      <c r="H255" s="30"/>
      <c r="I255" s="30"/>
      <c r="J255" s="30"/>
    </row>
    <row r="262" spans="11:13">
      <c r="K262" s="60"/>
      <c r="L262" s="60"/>
      <c r="M262" s="60"/>
    </row>
    <row r="279" spans="11:13">
      <c r="K279" s="60"/>
      <c r="L279" s="60"/>
      <c r="M279" s="60"/>
    </row>
    <row r="280" spans="11:13">
      <c r="K280" s="60"/>
      <c r="L280" s="60"/>
      <c r="M280" s="60"/>
    </row>
    <row r="281" spans="11:13">
      <c r="K281" s="35"/>
    </row>
    <row r="296" spans="11:13" ht="15.75">
      <c r="K296" s="63"/>
      <c r="L296" s="63"/>
      <c r="M296" s="63"/>
    </row>
    <row r="312" spans="11:13" ht="15.75">
      <c r="K312" s="63"/>
      <c r="L312" s="63"/>
      <c r="M312" s="63"/>
    </row>
    <row r="353" spans="11:18">
      <c r="K353" s="59"/>
      <c r="L353" s="59"/>
      <c r="M353" s="59"/>
      <c r="N353" s="59"/>
      <c r="O353" s="59"/>
      <c r="P353" s="59"/>
      <c r="Q353" s="59"/>
      <c r="R353" s="59"/>
    </row>
    <row r="354" spans="11:18">
      <c r="K354" s="59"/>
      <c r="L354" s="59"/>
      <c r="M354" s="59"/>
      <c r="N354" s="59"/>
      <c r="O354" s="59"/>
      <c r="P354" s="59"/>
      <c r="Q354" s="59"/>
      <c r="R354" s="59"/>
    </row>
    <row r="355" spans="11:18">
      <c r="K355" s="59"/>
      <c r="L355" s="59"/>
      <c r="M355" s="59"/>
      <c r="N355" s="59"/>
      <c r="O355" s="59"/>
      <c r="P355" s="59"/>
      <c r="Q355" s="59"/>
      <c r="R355" s="59"/>
    </row>
    <row r="356" spans="11:18">
      <c r="K356" s="59"/>
      <c r="L356" s="59"/>
      <c r="M356" s="59"/>
      <c r="N356" s="59"/>
      <c r="O356" s="59"/>
      <c r="P356" s="59"/>
      <c r="Q356" s="59"/>
      <c r="R356" s="59"/>
    </row>
    <row r="357" spans="11:18">
      <c r="K357" s="59"/>
      <c r="L357" s="59"/>
      <c r="M357" s="59"/>
      <c r="N357" s="59"/>
      <c r="O357" s="59"/>
      <c r="P357" s="59"/>
      <c r="Q357" s="59"/>
      <c r="R357" s="59"/>
    </row>
    <row r="358" spans="11:18">
      <c r="K358" s="59"/>
      <c r="L358" s="59"/>
      <c r="M358" s="59"/>
      <c r="N358" s="59"/>
      <c r="O358" s="59"/>
      <c r="P358" s="59"/>
      <c r="Q358" s="59"/>
      <c r="R358" s="59"/>
    </row>
    <row r="359" spans="11:18">
      <c r="K359" s="59"/>
      <c r="L359" s="59"/>
      <c r="M359" s="59"/>
      <c r="N359" s="59"/>
      <c r="O359" s="59"/>
      <c r="P359" s="59"/>
      <c r="Q359" s="59"/>
      <c r="R359" s="59"/>
    </row>
    <row r="360" spans="11:18">
      <c r="K360" s="59"/>
      <c r="L360" s="59"/>
      <c r="M360" s="59"/>
      <c r="N360" s="59"/>
      <c r="O360" s="59"/>
      <c r="P360" s="59"/>
      <c r="Q360" s="59"/>
      <c r="R360" s="59"/>
    </row>
    <row r="361" spans="11:18">
      <c r="K361" s="59"/>
      <c r="L361" s="59"/>
      <c r="M361" s="59"/>
      <c r="N361" s="59"/>
      <c r="O361" s="59"/>
      <c r="P361" s="59"/>
      <c r="Q361" s="59"/>
      <c r="R361" s="59"/>
    </row>
    <row r="362" spans="11:18">
      <c r="K362" s="59"/>
      <c r="L362" s="59"/>
      <c r="M362" s="59"/>
      <c r="N362" s="59"/>
      <c r="O362" s="59"/>
      <c r="P362" s="59"/>
      <c r="Q362" s="59"/>
      <c r="R362" s="59"/>
    </row>
    <row r="363" spans="11:18">
      <c r="K363" s="59"/>
      <c r="L363" s="59"/>
      <c r="M363" s="59"/>
      <c r="N363" s="59"/>
      <c r="O363" s="59"/>
      <c r="P363" s="59"/>
      <c r="Q363" s="59"/>
      <c r="R363" s="59"/>
    </row>
    <row r="382" spans="11:18">
      <c r="K382" s="59"/>
      <c r="L382" s="59"/>
      <c r="M382" s="59"/>
      <c r="N382" s="59"/>
      <c r="O382" s="59"/>
      <c r="P382" s="59"/>
      <c r="Q382" s="59"/>
      <c r="R382" s="59"/>
    </row>
    <row r="383" spans="11:18">
      <c r="K383" s="59"/>
      <c r="L383" s="59"/>
      <c r="M383" s="59"/>
      <c r="N383" s="59"/>
      <c r="O383" s="59"/>
      <c r="P383" s="59"/>
      <c r="Q383" s="59"/>
      <c r="R383" s="59"/>
    </row>
    <row r="384" spans="11:18">
      <c r="K384" s="59"/>
      <c r="L384" s="59"/>
      <c r="M384" s="59"/>
      <c r="N384" s="59"/>
      <c r="O384" s="59"/>
      <c r="P384" s="59"/>
      <c r="Q384" s="59"/>
      <c r="R384" s="59"/>
    </row>
    <row r="385" spans="11:18">
      <c r="K385" s="59"/>
      <c r="L385" s="59"/>
      <c r="M385" s="59"/>
      <c r="N385" s="59"/>
      <c r="O385" s="59"/>
      <c r="P385" s="59"/>
      <c r="Q385" s="59"/>
      <c r="R385" s="59"/>
    </row>
    <row r="386" spans="11:18">
      <c r="K386" s="59"/>
      <c r="L386" s="59"/>
      <c r="M386" s="59"/>
      <c r="N386" s="59"/>
      <c r="O386" s="59"/>
      <c r="P386" s="59"/>
      <c r="Q386" s="59"/>
      <c r="R386" s="59"/>
    </row>
    <row r="387" spans="11:18">
      <c r="K387" s="59"/>
      <c r="L387" s="59"/>
      <c r="M387" s="59"/>
      <c r="N387" s="59"/>
      <c r="O387" s="59"/>
      <c r="P387" s="59"/>
      <c r="Q387" s="59"/>
      <c r="R387" s="59"/>
    </row>
    <row r="388" spans="11:18">
      <c r="K388" s="59"/>
      <c r="L388" s="59"/>
      <c r="M388" s="59"/>
      <c r="N388" s="59"/>
      <c r="O388" s="59"/>
      <c r="P388" s="59"/>
      <c r="Q388" s="59"/>
      <c r="R388" s="59"/>
    </row>
    <row r="389" spans="11:18">
      <c r="K389" s="59"/>
      <c r="L389" s="59"/>
      <c r="M389" s="59"/>
      <c r="N389" s="59"/>
      <c r="O389" s="59"/>
      <c r="P389" s="59"/>
      <c r="Q389" s="59"/>
      <c r="R389" s="59"/>
    </row>
    <row r="390" spans="11:18">
      <c r="K390" s="59"/>
      <c r="L390" s="59"/>
      <c r="M390" s="59"/>
      <c r="N390" s="59"/>
      <c r="O390" s="59"/>
      <c r="P390" s="59"/>
      <c r="Q390" s="59"/>
      <c r="R390" s="59"/>
    </row>
    <row r="391" spans="11:18">
      <c r="K391" s="59"/>
      <c r="L391" s="59"/>
      <c r="M391" s="59"/>
      <c r="N391" s="59"/>
      <c r="O391" s="59"/>
      <c r="P391" s="59"/>
      <c r="Q391" s="59"/>
      <c r="R391" s="59"/>
    </row>
    <row r="392" spans="11:18">
      <c r="K392" s="59"/>
      <c r="L392" s="59"/>
      <c r="M392" s="59"/>
      <c r="N392" s="59"/>
      <c r="O392" s="59"/>
      <c r="P392" s="59"/>
      <c r="Q392" s="59"/>
      <c r="R392" s="59"/>
    </row>
    <row r="393" spans="11:18">
      <c r="K393" s="59"/>
      <c r="L393" s="59"/>
      <c r="M393" s="59"/>
      <c r="N393" s="59"/>
      <c r="O393" s="59"/>
      <c r="P393" s="59"/>
      <c r="Q393" s="59"/>
      <c r="R393" s="59"/>
    </row>
    <row r="394" spans="11:18">
      <c r="K394" s="59"/>
      <c r="L394" s="59"/>
      <c r="M394" s="59"/>
      <c r="N394" s="59"/>
      <c r="O394" s="59"/>
      <c r="P394" s="59"/>
      <c r="Q394" s="59"/>
      <c r="R394" s="59"/>
    </row>
    <row r="395" spans="11:18">
      <c r="K395" s="59"/>
      <c r="L395" s="59"/>
      <c r="M395" s="59"/>
      <c r="N395" s="59"/>
      <c r="O395" s="59"/>
      <c r="P395" s="59"/>
      <c r="Q395" s="59"/>
      <c r="R395" s="59"/>
    </row>
    <row r="396" spans="11:18">
      <c r="K396" s="59"/>
      <c r="L396" s="59"/>
      <c r="M396" s="59"/>
      <c r="N396" s="59"/>
      <c r="O396" s="59"/>
      <c r="P396" s="59"/>
      <c r="Q396" s="59"/>
      <c r="R396" s="59"/>
    </row>
    <row r="397" spans="11:18">
      <c r="K397" s="59"/>
      <c r="L397" s="59"/>
      <c r="M397" s="59"/>
      <c r="N397" s="59"/>
      <c r="O397" s="59"/>
      <c r="P397" s="59"/>
      <c r="Q397" s="59"/>
      <c r="R397" s="59"/>
    </row>
    <row r="398" spans="11:18">
      <c r="K398" s="59"/>
      <c r="L398" s="59"/>
      <c r="M398" s="59"/>
      <c r="N398" s="59"/>
      <c r="O398" s="59"/>
      <c r="P398" s="59"/>
      <c r="Q398" s="59"/>
      <c r="R398" s="59"/>
    </row>
    <row r="399" spans="11:18">
      <c r="K399" s="59"/>
      <c r="L399" s="59"/>
      <c r="M399" s="59"/>
      <c r="N399" s="59"/>
      <c r="O399" s="59"/>
      <c r="P399" s="59"/>
      <c r="Q399" s="59"/>
      <c r="R399" s="59"/>
    </row>
    <row r="402" spans="11:18">
      <c r="K402" s="59"/>
      <c r="L402" s="59"/>
      <c r="M402" s="59"/>
      <c r="N402" s="59"/>
      <c r="O402" s="59"/>
      <c r="P402" s="59"/>
      <c r="Q402" s="59"/>
      <c r="R402" s="59"/>
    </row>
    <row r="403" spans="11:18">
      <c r="K403" s="59"/>
      <c r="L403" s="59"/>
      <c r="M403" s="59"/>
      <c r="N403" s="59"/>
      <c r="O403" s="59"/>
      <c r="P403" s="59"/>
      <c r="Q403" s="59"/>
      <c r="R403" s="59"/>
    </row>
    <row r="404" spans="11:18">
      <c r="K404" s="59"/>
      <c r="L404" s="59"/>
      <c r="M404" s="59"/>
      <c r="N404" s="59"/>
      <c r="O404" s="59"/>
      <c r="P404" s="59"/>
      <c r="Q404" s="59"/>
      <c r="R404" s="59"/>
    </row>
    <row r="405" spans="11:18">
      <c r="K405" s="59"/>
      <c r="L405" s="59"/>
      <c r="M405" s="59"/>
      <c r="N405" s="59"/>
      <c r="O405" s="59"/>
      <c r="P405" s="59"/>
      <c r="Q405" s="59"/>
      <c r="R405" s="59"/>
    </row>
    <row r="406" spans="11:18">
      <c r="K406" s="59"/>
      <c r="L406" s="59"/>
      <c r="M406" s="59"/>
      <c r="N406" s="59"/>
      <c r="O406" s="59"/>
      <c r="P406" s="59"/>
      <c r="Q406" s="59"/>
      <c r="R406" s="59"/>
    </row>
    <row r="407" spans="11:18">
      <c r="K407" s="59"/>
      <c r="L407" s="59"/>
      <c r="M407" s="59"/>
      <c r="N407" s="59"/>
      <c r="O407" s="59"/>
      <c r="P407" s="59"/>
      <c r="Q407" s="59"/>
      <c r="R407" s="59"/>
    </row>
    <row r="408" spans="11:18">
      <c r="K408" s="59"/>
      <c r="L408" s="59"/>
      <c r="M408" s="59"/>
      <c r="N408" s="59"/>
      <c r="O408" s="59"/>
      <c r="P408" s="59"/>
      <c r="Q408" s="59"/>
      <c r="R408" s="59"/>
    </row>
    <row r="409" spans="11:18">
      <c r="K409" s="59"/>
      <c r="L409" s="59"/>
      <c r="M409" s="59"/>
      <c r="N409" s="59"/>
      <c r="O409" s="59"/>
      <c r="P409" s="59"/>
      <c r="Q409" s="59"/>
      <c r="R409" s="59"/>
    </row>
    <row r="410" spans="11:18">
      <c r="K410" s="59"/>
      <c r="L410" s="59"/>
      <c r="M410" s="59"/>
      <c r="N410" s="59"/>
      <c r="O410" s="59"/>
      <c r="P410" s="59"/>
      <c r="Q410" s="59"/>
      <c r="R410" s="59"/>
    </row>
    <row r="411" spans="11:18">
      <c r="K411" s="59"/>
      <c r="L411" s="59"/>
      <c r="M411" s="59"/>
      <c r="N411" s="59"/>
      <c r="O411" s="59"/>
      <c r="P411" s="59"/>
      <c r="Q411" s="59"/>
      <c r="R411" s="59"/>
    </row>
    <row r="417" spans="11:18">
      <c r="K417" s="59"/>
      <c r="L417" s="59"/>
      <c r="M417" s="59"/>
      <c r="N417" s="59"/>
      <c r="O417" s="59"/>
      <c r="P417" s="59"/>
      <c r="Q417" s="59"/>
      <c r="R417" s="59"/>
    </row>
    <row r="418" spans="11:18">
      <c r="K418" s="59"/>
      <c r="L418" s="59"/>
      <c r="M418" s="59"/>
      <c r="N418" s="59"/>
      <c r="O418" s="59"/>
      <c r="P418" s="59"/>
      <c r="Q418" s="59"/>
      <c r="R418" s="59"/>
    </row>
    <row r="419" spans="11:18">
      <c r="K419" s="59"/>
      <c r="L419" s="59"/>
      <c r="M419" s="59"/>
      <c r="N419" s="59"/>
      <c r="O419" s="59"/>
      <c r="P419" s="59"/>
      <c r="Q419" s="59"/>
      <c r="R419" s="59"/>
    </row>
    <row r="420" spans="11:18">
      <c r="K420" s="59"/>
      <c r="L420" s="59"/>
      <c r="M420" s="59"/>
      <c r="N420" s="59"/>
      <c r="O420" s="59"/>
      <c r="P420" s="59"/>
      <c r="Q420" s="59"/>
      <c r="R420" s="59"/>
    </row>
    <row r="421" spans="11:18">
      <c r="K421" s="59"/>
      <c r="L421" s="59"/>
      <c r="M421" s="59"/>
      <c r="N421" s="59"/>
      <c r="O421" s="59"/>
      <c r="P421" s="59"/>
      <c r="Q421" s="59"/>
      <c r="R421" s="59"/>
    </row>
    <row r="422" spans="11:18">
      <c r="K422" s="59"/>
      <c r="L422" s="59"/>
      <c r="M422" s="59"/>
      <c r="N422" s="59"/>
      <c r="O422" s="59"/>
      <c r="P422" s="59"/>
      <c r="Q422" s="59"/>
      <c r="R422" s="59"/>
    </row>
    <row r="426" spans="11:18">
      <c r="K426" s="59"/>
      <c r="L426" s="59"/>
      <c r="M426" s="59"/>
      <c r="N426" s="59"/>
      <c r="O426" s="59"/>
      <c r="P426" s="59"/>
      <c r="Q426" s="59"/>
      <c r="R426" s="59"/>
    </row>
    <row r="442" spans="11:18">
      <c r="K442" s="59"/>
      <c r="L442" s="59"/>
      <c r="M442" s="59"/>
      <c r="N442" s="59"/>
      <c r="O442" s="59"/>
      <c r="P442" s="59"/>
      <c r="Q442" s="59"/>
      <c r="R442" s="59"/>
    </row>
    <row r="457" spans="11:18">
      <c r="K457" s="59"/>
      <c r="L457" s="59"/>
      <c r="M457" s="59"/>
      <c r="N457" s="59"/>
      <c r="O457" s="59"/>
      <c r="P457" s="59"/>
      <c r="Q457" s="59"/>
      <c r="R457" s="59"/>
    </row>
    <row r="474" spans="11:18">
      <c r="K474" s="59"/>
      <c r="L474" s="59"/>
      <c r="M474" s="59"/>
      <c r="N474" s="59"/>
      <c r="O474" s="59"/>
      <c r="P474" s="59"/>
      <c r="Q474" s="59"/>
      <c r="R474" s="59"/>
    </row>
    <row r="482" spans="11:18">
      <c r="K482" s="59"/>
      <c r="L482" s="59"/>
      <c r="M482" s="59"/>
      <c r="N482" s="59"/>
      <c r="O482" s="59"/>
      <c r="P482" s="59"/>
      <c r="Q482" s="59"/>
      <c r="R482" s="59"/>
    </row>
    <row r="493" spans="11:18">
      <c r="K493" s="59"/>
      <c r="L493" s="59"/>
      <c r="M493" s="59"/>
      <c r="N493" s="59"/>
      <c r="O493" s="59"/>
      <c r="P493" s="59"/>
      <c r="Q493" s="59"/>
      <c r="R493" s="59"/>
    </row>
    <row r="494" spans="11:18" ht="15.75">
      <c r="K494" s="63"/>
      <c r="L494" s="63"/>
      <c r="M494" s="63"/>
    </row>
    <row r="515" spans="11:18">
      <c r="K515" s="59"/>
      <c r="L515" s="59"/>
      <c r="M515" s="59"/>
      <c r="N515" s="59"/>
      <c r="O515" s="59"/>
      <c r="P515" s="59"/>
      <c r="Q515" s="59"/>
      <c r="R515" s="59"/>
    </row>
    <row r="530" spans="11:18">
      <c r="K530" s="59"/>
      <c r="L530" s="59"/>
      <c r="M530" s="59"/>
      <c r="N530" s="59"/>
      <c r="O530" s="59"/>
      <c r="P530" s="59"/>
      <c r="Q530" s="59"/>
      <c r="R530" s="59"/>
    </row>
    <row r="543" spans="11:18">
      <c r="K543" s="59"/>
      <c r="L543" s="59"/>
      <c r="M543" s="59"/>
      <c r="N543" s="59"/>
      <c r="O543" s="59"/>
      <c r="P543" s="59"/>
      <c r="Q543" s="59"/>
      <c r="R543" s="59"/>
    </row>
    <row r="551" spans="11:18">
      <c r="K551" s="59"/>
      <c r="L551" s="59"/>
      <c r="M551" s="59"/>
      <c r="N551" s="59"/>
      <c r="O551" s="59"/>
      <c r="P551" s="59"/>
      <c r="Q551" s="59"/>
      <c r="R551" s="59"/>
    </row>
    <row r="562" spans="11:18">
      <c r="K562" s="59"/>
      <c r="L562" s="59"/>
      <c r="M562" s="59"/>
      <c r="N562" s="59"/>
      <c r="O562" s="59"/>
      <c r="P562" s="59"/>
      <c r="Q562" s="59"/>
      <c r="R562" s="59"/>
    </row>
    <row r="563" spans="11:18" ht="15.75">
      <c r="K563" s="63"/>
      <c r="L563" s="63"/>
      <c r="M563" s="63"/>
    </row>
    <row r="580" spans="11:18">
      <c r="K580" s="59"/>
      <c r="L580" s="59"/>
      <c r="M580" s="59"/>
      <c r="N580" s="59"/>
      <c r="O580" s="59"/>
      <c r="P580" s="59"/>
      <c r="Q580" s="59"/>
      <c r="R580" s="59"/>
    </row>
    <row r="591" spans="11:18">
      <c r="K591" s="59"/>
      <c r="L591" s="59"/>
      <c r="M591" s="59"/>
      <c r="N591" s="59"/>
      <c r="O591" s="59"/>
      <c r="P591" s="59"/>
      <c r="Q591" s="59"/>
      <c r="R591" s="59"/>
    </row>
    <row r="593" spans="11:18">
      <c r="K593" s="59"/>
      <c r="L593" s="59"/>
      <c r="M593" s="59"/>
      <c r="N593" s="59"/>
      <c r="O593" s="59"/>
      <c r="P593" s="59"/>
      <c r="Q593" s="59"/>
      <c r="R593" s="59"/>
    </row>
    <row r="599" spans="11:18">
      <c r="R599" s="59"/>
    </row>
    <row r="603" spans="11:18">
      <c r="K603" s="35"/>
    </row>
    <row r="604" spans="11:18">
      <c r="K604" s="59"/>
      <c r="L604" s="59"/>
      <c r="M604" s="59"/>
      <c r="N604" s="59"/>
      <c r="O604" s="59"/>
      <c r="P604" s="59"/>
      <c r="Q604" s="59"/>
      <c r="R604" s="59"/>
    </row>
  </sheetData>
  <sheetProtection password="CC31" sheet="1" objects="1" scenarios="1" formatCells="0" formatColumns="0" formatRows="0" insertRows="0"/>
  <mergeCells count="300">
    <mergeCell ref="A217:G217"/>
    <mergeCell ref="B219:J219"/>
    <mergeCell ref="A220:A221"/>
    <mergeCell ref="B220:D221"/>
    <mergeCell ref="B231:D231"/>
    <mergeCell ref="B232:D232"/>
    <mergeCell ref="E220:E221"/>
    <mergeCell ref="F220:F221"/>
    <mergeCell ref="G220:G221"/>
    <mergeCell ref="H220:J220"/>
    <mergeCell ref="B222:D222"/>
    <mergeCell ref="B223:D223"/>
    <mergeCell ref="B224:D224"/>
    <mergeCell ref="B225:D225"/>
    <mergeCell ref="B226:D226"/>
    <mergeCell ref="B227:D227"/>
    <mergeCell ref="B228:D228"/>
    <mergeCell ref="B229:D229"/>
    <mergeCell ref="B230:D230"/>
    <mergeCell ref="B215:D215"/>
    <mergeCell ref="B216:D216"/>
    <mergeCell ref="B202:D202"/>
    <mergeCell ref="B203:D203"/>
    <mergeCell ref="B204:D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B214:D214"/>
    <mergeCell ref="B190:D190"/>
    <mergeCell ref="B191:D191"/>
    <mergeCell ref="B192:D192"/>
    <mergeCell ref="B193:D193"/>
    <mergeCell ref="B194:D194"/>
    <mergeCell ref="B195:D195"/>
    <mergeCell ref="B201:D201"/>
    <mergeCell ref="B185:J185"/>
    <mergeCell ref="A186:A187"/>
    <mergeCell ref="B186:D187"/>
    <mergeCell ref="E186:E187"/>
    <mergeCell ref="F186:F187"/>
    <mergeCell ref="G186:G187"/>
    <mergeCell ref="H186:J186"/>
    <mergeCell ref="B188:D188"/>
    <mergeCell ref="B189:D189"/>
    <mergeCell ref="A196:G196"/>
    <mergeCell ref="B198:J198"/>
    <mergeCell ref="A199:A200"/>
    <mergeCell ref="B199:D200"/>
    <mergeCell ref="E199:E200"/>
    <mergeCell ref="F199:F200"/>
    <mergeCell ref="G199:G200"/>
    <mergeCell ref="H199:J199"/>
    <mergeCell ref="B175:D175"/>
    <mergeCell ref="B176:D176"/>
    <mergeCell ref="B177:D177"/>
    <mergeCell ref="B178:D178"/>
    <mergeCell ref="B179:D179"/>
    <mergeCell ref="B180:D180"/>
    <mergeCell ref="B181:D181"/>
    <mergeCell ref="B182:D182"/>
    <mergeCell ref="A183:G183"/>
    <mergeCell ref="B169:D169"/>
    <mergeCell ref="B170:D170"/>
    <mergeCell ref="B171:D171"/>
    <mergeCell ref="B172:D172"/>
    <mergeCell ref="B173:D173"/>
    <mergeCell ref="B174:D174"/>
    <mergeCell ref="B163:D163"/>
    <mergeCell ref="A164:G164"/>
    <mergeCell ref="B166:J166"/>
    <mergeCell ref="A167:A168"/>
    <mergeCell ref="B167:D168"/>
    <mergeCell ref="E167:E168"/>
    <mergeCell ref="F167:F168"/>
    <mergeCell ref="G167:G168"/>
    <mergeCell ref="H167:J167"/>
    <mergeCell ref="B160:D160"/>
    <mergeCell ref="B161:D161"/>
    <mergeCell ref="B162:D162"/>
    <mergeCell ref="B158:D158"/>
    <mergeCell ref="B159:D159"/>
    <mergeCell ref="B154:D154"/>
    <mergeCell ref="B155:D155"/>
    <mergeCell ref="B156:D156"/>
    <mergeCell ref="B157:D157"/>
    <mergeCell ref="B150:J150"/>
    <mergeCell ref="F151:F152"/>
    <mergeCell ref="G151:G152"/>
    <mergeCell ref="H151:J151"/>
    <mergeCell ref="B153:D153"/>
    <mergeCell ref="A151:A152"/>
    <mergeCell ref="B151:D152"/>
    <mergeCell ref="E151:E152"/>
    <mergeCell ref="B128:D128"/>
    <mergeCell ref="B129:D129"/>
    <mergeCell ref="A130:G130"/>
    <mergeCell ref="B135:D135"/>
    <mergeCell ref="B136:D136"/>
    <mergeCell ref="B139:D139"/>
    <mergeCell ref="A140:G140"/>
    <mergeCell ref="B142:J142"/>
    <mergeCell ref="A148:G148"/>
    <mergeCell ref="B145:D145"/>
    <mergeCell ref="B146:D146"/>
    <mergeCell ref="B147:D147"/>
    <mergeCell ref="A143:A144"/>
    <mergeCell ref="B143:D144"/>
    <mergeCell ref="E143:E144"/>
    <mergeCell ref="F143:F144"/>
    <mergeCell ref="G143:G144"/>
    <mergeCell ref="H143:J143"/>
    <mergeCell ref="B126:D126"/>
    <mergeCell ref="B127:D127"/>
    <mergeCell ref="A121:G121"/>
    <mergeCell ref="B123:J123"/>
    <mergeCell ref="A124:A125"/>
    <mergeCell ref="B124:D125"/>
    <mergeCell ref="E124:E125"/>
    <mergeCell ref="F124:F125"/>
    <mergeCell ref="G124:G125"/>
    <mergeCell ref="H124:J124"/>
    <mergeCell ref="B132:J132"/>
    <mergeCell ref="A133:A134"/>
    <mergeCell ref="B133:D134"/>
    <mergeCell ref="E133:E134"/>
    <mergeCell ref="F133:F134"/>
    <mergeCell ref="G133:G134"/>
    <mergeCell ref="H133:J133"/>
    <mergeCell ref="B137:D137"/>
    <mergeCell ref="B138:D138"/>
    <mergeCell ref="B110:D110"/>
    <mergeCell ref="B115:D115"/>
    <mergeCell ref="B116:D116"/>
    <mergeCell ref="B117:D117"/>
    <mergeCell ref="B118:D118"/>
    <mergeCell ref="B119:D119"/>
    <mergeCell ref="B120:D120"/>
    <mergeCell ref="B111:D111"/>
    <mergeCell ref="B112:D112"/>
    <mergeCell ref="B113:D113"/>
    <mergeCell ref="B114:D114"/>
    <mergeCell ref="A106:J106"/>
    <mergeCell ref="H108:J108"/>
    <mergeCell ref="A104:G104"/>
    <mergeCell ref="B107:J107"/>
    <mergeCell ref="A108:A109"/>
    <mergeCell ref="B108:D109"/>
    <mergeCell ref="E108:E109"/>
    <mergeCell ref="F108:F109"/>
    <mergeCell ref="G108:G109"/>
    <mergeCell ref="A79:A85"/>
    <mergeCell ref="B79:B85"/>
    <mergeCell ref="C79:C85"/>
    <mergeCell ref="A95:G95"/>
    <mergeCell ref="A97:J97"/>
    <mergeCell ref="A98:A99"/>
    <mergeCell ref="B98:B99"/>
    <mergeCell ref="C98:C99"/>
    <mergeCell ref="D98:D99"/>
    <mergeCell ref="E98:E99"/>
    <mergeCell ref="F98:F99"/>
    <mergeCell ref="G98:G99"/>
    <mergeCell ref="H98:J98"/>
    <mergeCell ref="A86:G86"/>
    <mergeCell ref="A87:A93"/>
    <mergeCell ref="B87:B93"/>
    <mergeCell ref="C87:C93"/>
    <mergeCell ref="A94:G94"/>
    <mergeCell ref="B72:B73"/>
    <mergeCell ref="D72:G72"/>
    <mergeCell ref="D73:G73"/>
    <mergeCell ref="A74:G74"/>
    <mergeCell ref="A76:J76"/>
    <mergeCell ref="A77:A78"/>
    <mergeCell ref="B77:B78"/>
    <mergeCell ref="C77:C78"/>
    <mergeCell ref="D77:D78"/>
    <mergeCell ref="E77:E78"/>
    <mergeCell ref="F77:F78"/>
    <mergeCell ref="G77:G78"/>
    <mergeCell ref="H77:J77"/>
    <mergeCell ref="B64:B66"/>
    <mergeCell ref="D64:E64"/>
    <mergeCell ref="D65:E65"/>
    <mergeCell ref="D66:E66"/>
    <mergeCell ref="A67:G67"/>
    <mergeCell ref="A69:J69"/>
    <mergeCell ref="A70:A71"/>
    <mergeCell ref="B70:B71"/>
    <mergeCell ref="C70:C71"/>
    <mergeCell ref="D70:G71"/>
    <mergeCell ref="H70:J70"/>
    <mergeCell ref="D51:E51"/>
    <mergeCell ref="A52:G52"/>
    <mergeCell ref="A54:J54"/>
    <mergeCell ref="A55:A56"/>
    <mergeCell ref="B55:B56"/>
    <mergeCell ref="C55:C56"/>
    <mergeCell ref="D55:E56"/>
    <mergeCell ref="F55:F56"/>
    <mergeCell ref="D58:E58"/>
    <mergeCell ref="G55:G56"/>
    <mergeCell ref="H55:J55"/>
    <mergeCell ref="B57:B58"/>
    <mergeCell ref="D57:E57"/>
    <mergeCell ref="A40:G40"/>
    <mergeCell ref="A46:G46"/>
    <mergeCell ref="A48:J48"/>
    <mergeCell ref="A49:A50"/>
    <mergeCell ref="B49:B50"/>
    <mergeCell ref="C49:C50"/>
    <mergeCell ref="D49:E50"/>
    <mergeCell ref="F49:F50"/>
    <mergeCell ref="G49:G50"/>
    <mergeCell ref="H49:J49"/>
    <mergeCell ref="A42:J42"/>
    <mergeCell ref="A43:A44"/>
    <mergeCell ref="B43:B44"/>
    <mergeCell ref="C43:C44"/>
    <mergeCell ref="D43:D44"/>
    <mergeCell ref="E43:E44"/>
    <mergeCell ref="F43:F44"/>
    <mergeCell ref="G43:G44"/>
    <mergeCell ref="H43:J43"/>
    <mergeCell ref="A25:J25"/>
    <mergeCell ref="A23:G23"/>
    <mergeCell ref="A26:A27"/>
    <mergeCell ref="B26:B27"/>
    <mergeCell ref="C26:C27"/>
    <mergeCell ref="D26:D27"/>
    <mergeCell ref="E26:E27"/>
    <mergeCell ref="F26:F27"/>
    <mergeCell ref="G26:G27"/>
    <mergeCell ref="H26:J26"/>
    <mergeCell ref="A22:B22"/>
    <mergeCell ref="C22:G22"/>
    <mergeCell ref="A15:B15"/>
    <mergeCell ref="C15:G15"/>
    <mergeCell ref="A16:G16"/>
    <mergeCell ref="A18:J19"/>
    <mergeCell ref="A13:B14"/>
    <mergeCell ref="C13:G14"/>
    <mergeCell ref="H13:J13"/>
    <mergeCell ref="C2:I2"/>
    <mergeCell ref="J2:J3"/>
    <mergeCell ref="D4:H4"/>
    <mergeCell ref="C7:I7"/>
    <mergeCell ref="C8:I8"/>
    <mergeCell ref="A12:J12"/>
    <mergeCell ref="A20:B21"/>
    <mergeCell ref="C20:G21"/>
    <mergeCell ref="H20:J20"/>
    <mergeCell ref="C5:I5"/>
    <mergeCell ref="A34:G34"/>
    <mergeCell ref="A36:J36"/>
    <mergeCell ref="A37:A38"/>
    <mergeCell ref="B37:B38"/>
    <mergeCell ref="C37:C38"/>
    <mergeCell ref="D37:D38"/>
    <mergeCell ref="E37:E38"/>
    <mergeCell ref="F37:F38"/>
    <mergeCell ref="G37:G38"/>
    <mergeCell ref="H37:J37"/>
    <mergeCell ref="A62:A63"/>
    <mergeCell ref="B62:B63"/>
    <mergeCell ref="C62:C63"/>
    <mergeCell ref="D62:E63"/>
    <mergeCell ref="F62:F63"/>
    <mergeCell ref="G62:G63"/>
    <mergeCell ref="H62:J62"/>
    <mergeCell ref="A59:G59"/>
    <mergeCell ref="A61:J61"/>
    <mergeCell ref="E252:F252"/>
    <mergeCell ref="B254:J254"/>
    <mergeCell ref="A245:G245"/>
    <mergeCell ref="B233:D233"/>
    <mergeCell ref="B234:D234"/>
    <mergeCell ref="B235:D235"/>
    <mergeCell ref="B240:D240"/>
    <mergeCell ref="B241:D241"/>
    <mergeCell ref="A246:G246"/>
    <mergeCell ref="A247:G247"/>
    <mergeCell ref="E249:F249"/>
    <mergeCell ref="B242:D242"/>
    <mergeCell ref="B243:D243"/>
    <mergeCell ref="B244:D244"/>
    <mergeCell ref="B236:D236"/>
    <mergeCell ref="B237:D237"/>
    <mergeCell ref="B238:D238"/>
    <mergeCell ref="B239:D239"/>
    <mergeCell ref="A249:C249"/>
    <mergeCell ref="E250:F250"/>
    <mergeCell ref="A251:C252"/>
    <mergeCell ref="E253:F253"/>
  </mergeCells>
  <pageMargins left="0.78740157480314965" right="0.19685039370078741" top="0.19685039370078741" bottom="0" header="0.51181102362204722" footer="0.51181102362204722"/>
  <pageSetup scale="5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P413"/>
  <sheetViews>
    <sheetView view="pageBreakPreview" topLeftCell="A288" zoomScale="90" zoomScaleSheetLayoutView="90" workbookViewId="0">
      <selection activeCell="H404" sqref="H404"/>
    </sheetView>
  </sheetViews>
  <sheetFormatPr defaultRowHeight="15"/>
  <cols>
    <col min="1" max="1" width="4.5703125" customWidth="1"/>
    <col min="3" max="3" width="18.7109375" customWidth="1"/>
    <col min="4" max="4" width="23.5703125" customWidth="1"/>
    <col min="5" max="5" width="12.140625" customWidth="1"/>
    <col min="6" max="6" width="17.42578125" customWidth="1"/>
    <col min="7" max="7" width="15.42578125" customWidth="1"/>
    <col min="8" max="8" width="17.85546875" customWidth="1"/>
    <col min="9" max="9" width="17.140625" customWidth="1"/>
    <col min="10" max="10" width="16" customWidth="1"/>
    <col min="11" max="11" width="18.85546875" customWidth="1"/>
    <col min="12" max="12" width="13.7109375" customWidth="1"/>
    <col min="13" max="13" width="14" customWidth="1"/>
    <col min="14" max="14" width="16.7109375" customWidth="1"/>
  </cols>
  <sheetData>
    <row r="1" spans="1:10">
      <c r="A1" s="87"/>
      <c r="B1" s="87"/>
      <c r="C1" s="87"/>
      <c r="D1" s="87"/>
      <c r="E1" s="87"/>
      <c r="F1" s="87"/>
      <c r="G1" s="87"/>
      <c r="H1" s="87"/>
      <c r="I1" s="87"/>
      <c r="J1" s="87"/>
    </row>
    <row r="2" spans="1:10" ht="19.149999999999999" customHeight="1">
      <c r="A2" s="87"/>
      <c r="B2" s="87"/>
      <c r="C2" s="1383" t="s">
        <v>141</v>
      </c>
      <c r="D2" s="1383"/>
      <c r="E2" s="1383"/>
      <c r="F2" s="1383"/>
      <c r="G2" s="1383"/>
      <c r="H2" s="1383"/>
      <c r="I2" s="1383"/>
      <c r="J2" s="1381">
        <v>2</v>
      </c>
    </row>
    <row r="3" spans="1:10" ht="19.149999999999999" customHeight="1">
      <c r="A3" s="88"/>
      <c r="B3" s="88"/>
      <c r="C3" s="89"/>
      <c r="D3" s="89"/>
      <c r="E3" s="94" t="s">
        <v>142</v>
      </c>
      <c r="F3" s="94">
        <f>'КФО 4'!F3</f>
        <v>2024</v>
      </c>
      <c r="G3" s="91" t="s">
        <v>143</v>
      </c>
      <c r="H3" s="89"/>
      <c r="I3" s="89"/>
      <c r="J3" s="1382"/>
    </row>
    <row r="4" spans="1:10" ht="19.149999999999999" customHeight="1">
      <c r="A4" s="88"/>
      <c r="B4" s="88"/>
      <c r="C4" s="89"/>
      <c r="D4" s="1383" t="str">
        <f>'КФО 4'!D4:H4</f>
        <v xml:space="preserve">и  плановый период   2025  -  2026 г.г. </v>
      </c>
      <c r="E4" s="1383"/>
      <c r="F4" s="1383"/>
      <c r="G4" s="1383"/>
      <c r="H4" s="1383"/>
      <c r="I4" s="89"/>
      <c r="J4" s="87"/>
    </row>
    <row r="5" spans="1:10" ht="18" customHeight="1">
      <c r="A5" s="88"/>
      <c r="B5" s="1455" t="s">
        <v>151</v>
      </c>
      <c r="C5" s="1455"/>
      <c r="D5" s="1455"/>
      <c r="E5" s="1455"/>
      <c r="F5" s="1455"/>
      <c r="G5" s="1455"/>
      <c r="H5" s="1455"/>
      <c r="I5" s="1455"/>
      <c r="J5" s="1455"/>
    </row>
    <row r="6" spans="1:10" ht="15" customHeight="1">
      <c r="A6" s="88"/>
      <c r="B6" s="88"/>
      <c r="C6" s="88"/>
      <c r="D6" s="88"/>
      <c r="E6" s="88"/>
      <c r="F6" s="88"/>
      <c r="G6" s="88"/>
      <c r="H6" s="88"/>
      <c r="I6" s="88"/>
      <c r="J6" s="88"/>
    </row>
    <row r="7" spans="1:10" s="907" customFormat="1" ht="42" customHeight="1">
      <c r="A7" s="900"/>
      <c r="B7" s="900"/>
      <c r="C7" s="1486" t="str">
        <f>'КФО 4'!C7:I7</f>
        <v>МБОУ СОШ с.Борисовка</v>
      </c>
      <c r="D7" s="1486"/>
      <c r="E7" s="1486"/>
      <c r="F7" s="1486"/>
      <c r="G7" s="1486"/>
      <c r="H7" s="1486"/>
      <c r="I7" s="1486"/>
      <c r="J7" s="900"/>
    </row>
    <row r="8" spans="1:10" s="907" customFormat="1" ht="15.75">
      <c r="A8" s="900"/>
      <c r="B8" s="900"/>
      <c r="C8" s="1387" t="s">
        <v>145</v>
      </c>
      <c r="D8" s="1387"/>
      <c r="E8" s="1387"/>
      <c r="F8" s="1387"/>
      <c r="G8" s="1387"/>
      <c r="H8" s="1387"/>
      <c r="I8" s="1387"/>
      <c r="J8" s="900"/>
    </row>
    <row r="9" spans="1:10" s="907" customFormat="1" ht="15.75">
      <c r="A9" s="900"/>
      <c r="B9" s="900"/>
      <c r="C9" s="901"/>
      <c r="D9" s="901"/>
      <c r="E9" s="901"/>
      <c r="F9" s="901"/>
      <c r="G9" s="901"/>
      <c r="H9" s="901"/>
      <c r="I9" s="901"/>
      <c r="J9" s="900"/>
    </row>
    <row r="10" spans="1:10" s="907" customFormat="1" ht="18.75">
      <c r="A10" s="908"/>
      <c r="B10" s="908"/>
      <c r="C10" s="911" t="s">
        <v>146</v>
      </c>
      <c r="D10" s="912"/>
      <c r="E10" s="896" t="s">
        <v>868</v>
      </c>
      <c r="F10" s="897" t="s">
        <v>869</v>
      </c>
      <c r="G10" s="897">
        <v>2023</v>
      </c>
      <c r="H10" s="913" t="s">
        <v>147</v>
      </c>
      <c r="I10" s="912"/>
      <c r="J10" s="908"/>
    </row>
    <row r="11" spans="1:10" ht="15.75">
      <c r="A11" s="22"/>
      <c r="B11" s="22"/>
      <c r="C11" s="22"/>
      <c r="D11" s="22"/>
      <c r="E11" s="24" t="s">
        <v>160</v>
      </c>
      <c r="F11" s="24" t="s">
        <v>161</v>
      </c>
      <c r="G11" s="24" t="s">
        <v>162</v>
      </c>
      <c r="H11" s="22"/>
      <c r="I11" s="22"/>
      <c r="J11" s="22"/>
    </row>
    <row r="12" spans="1:10" ht="21" customHeight="1">
      <c r="A12" s="1579" t="s">
        <v>91</v>
      </c>
      <c r="B12" s="1579"/>
      <c r="C12" s="1579"/>
      <c r="D12" s="1579"/>
      <c r="E12" s="1579"/>
      <c r="F12" s="1579"/>
      <c r="G12" s="1579"/>
      <c r="H12" s="1579"/>
      <c r="I12" s="1579"/>
      <c r="J12" s="1579"/>
    </row>
    <row r="13" spans="1:10" ht="17.25" customHeight="1">
      <c r="A13" s="1510" t="s">
        <v>0</v>
      </c>
      <c r="B13" s="1510"/>
      <c r="C13" s="1510" t="s">
        <v>70</v>
      </c>
      <c r="D13" s="1510"/>
      <c r="E13" s="1510"/>
      <c r="F13" s="1510"/>
      <c r="G13" s="1510"/>
      <c r="H13" s="1510" t="s">
        <v>95</v>
      </c>
      <c r="I13" s="1510"/>
      <c r="J13" s="1510"/>
    </row>
    <row r="14" spans="1:10" ht="17.25" customHeight="1">
      <c r="A14" s="1510"/>
      <c r="B14" s="1510"/>
      <c r="C14" s="1510"/>
      <c r="D14" s="1510"/>
      <c r="E14" s="1510"/>
      <c r="F14" s="1510"/>
      <c r="G14" s="1510"/>
      <c r="H14" s="25">
        <f>'КФО 4'!H14</f>
        <v>2024</v>
      </c>
      <c r="I14" s="25">
        <f>'КФО 4'!I14</f>
        <v>2025</v>
      </c>
      <c r="J14" s="25">
        <f>'КФО 4'!J14</f>
        <v>2026</v>
      </c>
    </row>
    <row r="15" spans="1:10" ht="20.25" customHeight="1">
      <c r="A15" s="1580">
        <v>211</v>
      </c>
      <c r="B15" s="1580"/>
      <c r="C15" s="1581" t="s">
        <v>92</v>
      </c>
      <c r="D15" s="1582"/>
      <c r="E15" s="1582"/>
      <c r="F15" s="1582"/>
      <c r="G15" s="1583"/>
      <c r="H15" s="196">
        <v>50000</v>
      </c>
      <c r="I15" s="449">
        <v>50000</v>
      </c>
      <c r="J15" s="449">
        <v>50000</v>
      </c>
    </row>
    <row r="16" spans="1:10" ht="18.75" customHeight="1">
      <c r="A16" s="1205" t="s">
        <v>1</v>
      </c>
      <c r="B16" s="1206"/>
      <c r="C16" s="1206"/>
      <c r="D16" s="1206"/>
      <c r="E16" s="1206"/>
      <c r="F16" s="1206"/>
      <c r="G16" s="1207"/>
      <c r="H16" s="23">
        <f>H15</f>
        <v>50000</v>
      </c>
      <c r="I16" s="23">
        <f>I15</f>
        <v>50000</v>
      </c>
      <c r="J16" s="23">
        <f>J15</f>
        <v>50000</v>
      </c>
    </row>
    <row r="17" spans="1:13">
      <c r="A17" s="87"/>
      <c r="B17" s="286" t="s">
        <v>72</v>
      </c>
      <c r="C17" s="286"/>
      <c r="D17" s="286"/>
      <c r="E17" s="87"/>
      <c r="F17" s="87"/>
      <c r="G17" s="87"/>
      <c r="H17" s="87"/>
      <c r="I17" s="87"/>
      <c r="J17" s="87"/>
    </row>
    <row r="18" spans="1:13" ht="17.25" customHeight="1">
      <c r="A18" s="1378" t="s">
        <v>2</v>
      </c>
      <c r="B18" s="1378"/>
      <c r="C18" s="1378"/>
      <c r="D18" s="1378"/>
      <c r="E18" s="1378"/>
      <c r="F18" s="1378"/>
      <c r="G18" s="1378"/>
      <c r="H18" s="1378"/>
      <c r="I18" s="1378"/>
      <c r="J18" s="1378"/>
    </row>
    <row r="19" spans="1:13" ht="19.5" customHeight="1">
      <c r="A19" s="1378"/>
      <c r="B19" s="1378"/>
      <c r="C19" s="1378"/>
      <c r="D19" s="1378"/>
      <c r="E19" s="1378"/>
      <c r="F19" s="1378"/>
      <c r="G19" s="1378"/>
      <c r="H19" s="1378"/>
      <c r="I19" s="1378"/>
      <c r="J19" s="1378"/>
    </row>
    <row r="20" spans="1:13" ht="16.5" customHeight="1">
      <c r="A20" s="1258" t="s">
        <v>0</v>
      </c>
      <c r="B20" s="1258"/>
      <c r="C20" s="1258" t="s">
        <v>70</v>
      </c>
      <c r="D20" s="1258"/>
      <c r="E20" s="1258"/>
      <c r="F20" s="1258"/>
      <c r="G20" s="1258"/>
      <c r="H20" s="1258" t="s">
        <v>95</v>
      </c>
      <c r="I20" s="1258"/>
      <c r="J20" s="1258"/>
    </row>
    <row r="21" spans="1:13" ht="17.25" customHeight="1">
      <c r="A21" s="1258"/>
      <c r="B21" s="1258"/>
      <c r="C21" s="1258"/>
      <c r="D21" s="1258"/>
      <c r="E21" s="1258"/>
      <c r="F21" s="1258"/>
      <c r="G21" s="1258"/>
      <c r="H21" s="85">
        <f>H14</f>
        <v>2024</v>
      </c>
      <c r="I21" s="85">
        <f>I14</f>
        <v>2025</v>
      </c>
      <c r="J21" s="85">
        <f>J14</f>
        <v>2026</v>
      </c>
    </row>
    <row r="22" spans="1:13" ht="18.75" customHeight="1">
      <c r="A22" s="1580">
        <v>213</v>
      </c>
      <c r="B22" s="1580"/>
      <c r="C22" s="1581" t="s">
        <v>93</v>
      </c>
      <c r="D22" s="1582"/>
      <c r="E22" s="1582"/>
      <c r="F22" s="1582"/>
      <c r="G22" s="1583"/>
      <c r="H22" s="33">
        <v>15100</v>
      </c>
      <c r="I22" s="33">
        <v>15100</v>
      </c>
      <c r="J22" s="33">
        <v>15100</v>
      </c>
      <c r="K22" s="28">
        <f>ROUND(H15*30.2%,0)</f>
        <v>15100</v>
      </c>
      <c r="L22" s="28">
        <f>ROUND(I15*30.2%,0)</f>
        <v>15100</v>
      </c>
      <c r="M22" s="28">
        <f>ROUND(J15*30.2%,0)</f>
        <v>15100</v>
      </c>
    </row>
    <row r="23" spans="1:13" ht="17.45" customHeight="1">
      <c r="A23" s="1205" t="s">
        <v>3</v>
      </c>
      <c r="B23" s="1206"/>
      <c r="C23" s="1206"/>
      <c r="D23" s="1206"/>
      <c r="E23" s="1206"/>
      <c r="F23" s="1206"/>
      <c r="G23" s="1207"/>
      <c r="H23" s="23">
        <f>H22</f>
        <v>15100</v>
      </c>
      <c r="I23" s="23">
        <f>I22</f>
        <v>15100</v>
      </c>
      <c r="J23" s="23">
        <f>J22</f>
        <v>15100</v>
      </c>
      <c r="K23" s="27"/>
      <c r="L23" s="27"/>
    </row>
    <row r="24" spans="1:13" ht="13.15" customHeight="1"/>
    <row r="25" spans="1:13" ht="16.899999999999999" hidden="1" customHeight="1">
      <c r="A25" s="1579" t="s">
        <v>4</v>
      </c>
      <c r="B25" s="1579"/>
      <c r="C25" s="1579"/>
      <c r="D25" s="1579"/>
      <c r="E25" s="1579"/>
      <c r="F25" s="1579"/>
      <c r="G25" s="1579"/>
      <c r="H25" s="1579"/>
      <c r="I25" s="1579"/>
      <c r="J25" s="1579"/>
    </row>
    <row r="26" spans="1:13" ht="18.600000000000001" hidden="1" customHeight="1">
      <c r="A26" s="1515" t="s">
        <v>97</v>
      </c>
      <c r="B26" s="1515" t="s">
        <v>0</v>
      </c>
      <c r="C26" s="1515" t="s">
        <v>96</v>
      </c>
      <c r="D26" s="1515" t="s">
        <v>70</v>
      </c>
      <c r="E26" s="1574" t="s">
        <v>45</v>
      </c>
      <c r="F26" s="1574" t="s">
        <v>80</v>
      </c>
      <c r="G26" s="1525" t="s">
        <v>102</v>
      </c>
      <c r="H26" s="1510" t="s">
        <v>95</v>
      </c>
      <c r="I26" s="1510"/>
      <c r="J26" s="1510"/>
    </row>
    <row r="27" spans="1:13" ht="54.6" hidden="1" customHeight="1">
      <c r="A27" s="1516"/>
      <c r="B27" s="1516"/>
      <c r="C27" s="1516"/>
      <c r="D27" s="1516"/>
      <c r="E27" s="1574"/>
      <c r="F27" s="1574"/>
      <c r="G27" s="1525"/>
      <c r="H27" s="25">
        <f>H14</f>
        <v>2024</v>
      </c>
      <c r="I27" s="25">
        <f>I14</f>
        <v>2025</v>
      </c>
      <c r="J27" s="25">
        <f>J14</f>
        <v>2026</v>
      </c>
    </row>
    <row r="28" spans="1:13" ht="45" hidden="1">
      <c r="A28" s="14">
        <v>1</v>
      </c>
      <c r="B28" s="199">
        <v>212</v>
      </c>
      <c r="C28" s="331" t="s">
        <v>5</v>
      </c>
      <c r="D28" s="37" t="s">
        <v>6</v>
      </c>
      <c r="E28" s="38"/>
      <c r="F28" s="33"/>
      <c r="G28" s="39"/>
      <c r="H28" s="33"/>
      <c r="I28" s="33"/>
      <c r="J28" s="33"/>
    </row>
    <row r="29" spans="1:13" ht="60" hidden="1">
      <c r="A29" s="14">
        <v>2</v>
      </c>
      <c r="B29" s="198">
        <v>222</v>
      </c>
      <c r="C29" s="328" t="s">
        <v>8</v>
      </c>
      <c r="D29" s="37" t="s">
        <v>9</v>
      </c>
      <c r="E29" s="38"/>
      <c r="F29" s="33"/>
      <c r="G29" s="39"/>
      <c r="H29" s="33"/>
      <c r="I29" s="33"/>
      <c r="J29" s="33"/>
    </row>
    <row r="30" spans="1:13" ht="45" hidden="1">
      <c r="A30" s="14">
        <v>3</v>
      </c>
      <c r="B30" s="198">
        <v>226</v>
      </c>
      <c r="C30" s="328" t="s">
        <v>10</v>
      </c>
      <c r="D30" s="37" t="s">
        <v>11</v>
      </c>
      <c r="E30" s="38"/>
      <c r="F30" s="33"/>
      <c r="G30" s="39"/>
      <c r="H30" s="33"/>
      <c r="I30" s="33"/>
      <c r="J30" s="33"/>
    </row>
    <row r="31" spans="1:13" ht="16.899999999999999" hidden="1" customHeight="1">
      <c r="A31" s="12">
        <v>4</v>
      </c>
      <c r="B31" s="198">
        <v>262</v>
      </c>
      <c r="C31" s="328" t="s">
        <v>319</v>
      </c>
      <c r="D31" s="268" t="s">
        <v>340</v>
      </c>
      <c r="E31" s="38"/>
      <c r="F31" s="33"/>
      <c r="G31" s="39"/>
      <c r="H31" s="33"/>
      <c r="I31" s="33"/>
      <c r="J31" s="33"/>
    </row>
    <row r="32" spans="1:13" ht="78.75" hidden="1">
      <c r="A32" s="12">
        <v>5</v>
      </c>
      <c r="B32" s="198">
        <v>266</v>
      </c>
      <c r="C32" s="328" t="s">
        <v>320</v>
      </c>
      <c r="D32" s="269" t="s">
        <v>341</v>
      </c>
      <c r="E32" s="38"/>
      <c r="F32" s="33"/>
      <c r="G32" s="39"/>
      <c r="H32" s="33"/>
      <c r="I32" s="33"/>
      <c r="J32" s="33"/>
    </row>
    <row r="33" spans="1:10" ht="45" hidden="1">
      <c r="A33" s="12">
        <v>6</v>
      </c>
      <c r="B33" s="198">
        <v>290</v>
      </c>
      <c r="C33" s="327" t="s">
        <v>12</v>
      </c>
      <c r="D33" s="37" t="s">
        <v>13</v>
      </c>
      <c r="E33" s="38"/>
      <c r="F33" s="33"/>
      <c r="G33" s="39"/>
      <c r="H33" s="33"/>
      <c r="I33" s="33"/>
      <c r="J33" s="33"/>
    </row>
    <row r="34" spans="1:10" ht="15.75" hidden="1">
      <c r="A34" s="1575" t="s">
        <v>14</v>
      </c>
      <c r="B34" s="1576"/>
      <c r="C34" s="1576"/>
      <c r="D34" s="1576"/>
      <c r="E34" s="1576"/>
      <c r="F34" s="1576"/>
      <c r="G34" s="1577"/>
      <c r="H34" s="8">
        <f>SUM(H28:H33)</f>
        <v>0</v>
      </c>
      <c r="I34" s="8">
        <f>SUM(I28:I33)</f>
        <v>0</v>
      </c>
      <c r="J34" s="8">
        <f>SUM(J28:J33)</f>
        <v>0</v>
      </c>
    </row>
    <row r="35" spans="1:10" hidden="1"/>
    <row r="36" spans="1:10" ht="15.75" hidden="1">
      <c r="A36" s="1578" t="s">
        <v>98</v>
      </c>
      <c r="B36" s="1578"/>
      <c r="C36" s="1578"/>
      <c r="D36" s="1578"/>
      <c r="E36" s="1578"/>
      <c r="F36" s="1578"/>
      <c r="G36" s="1578"/>
      <c r="H36" s="1578"/>
      <c r="I36" s="1578"/>
      <c r="J36" s="1578"/>
    </row>
    <row r="37" spans="1:10" ht="15.75" hidden="1">
      <c r="A37" s="1515" t="s">
        <v>97</v>
      </c>
      <c r="B37" s="1515" t="s">
        <v>0</v>
      </c>
      <c r="C37" s="1515" t="s">
        <v>96</v>
      </c>
      <c r="D37" s="1515" t="s">
        <v>70</v>
      </c>
      <c r="E37" s="1574" t="s">
        <v>45</v>
      </c>
      <c r="F37" s="1574" t="s">
        <v>81</v>
      </c>
      <c r="G37" s="1525" t="s">
        <v>94</v>
      </c>
      <c r="H37" s="1510" t="s">
        <v>95</v>
      </c>
      <c r="I37" s="1510"/>
      <c r="J37" s="1510"/>
    </row>
    <row r="38" spans="1:10" ht="15.75" hidden="1">
      <c r="A38" s="1516"/>
      <c r="B38" s="1516"/>
      <c r="C38" s="1516"/>
      <c r="D38" s="1516"/>
      <c r="E38" s="1574"/>
      <c r="F38" s="1574"/>
      <c r="G38" s="1525"/>
      <c r="H38" s="25">
        <f>H14</f>
        <v>2024</v>
      </c>
      <c r="I38" s="25">
        <f>I14</f>
        <v>2025</v>
      </c>
      <c r="J38" s="25">
        <f>J14</f>
        <v>2026</v>
      </c>
    </row>
    <row r="39" spans="1:10" ht="45" hidden="1">
      <c r="A39" s="14">
        <v>1</v>
      </c>
      <c r="B39" s="15">
        <v>290</v>
      </c>
      <c r="C39" s="13" t="s">
        <v>12</v>
      </c>
      <c r="D39" s="37" t="s">
        <v>13</v>
      </c>
      <c r="E39" s="38"/>
      <c r="F39" s="33"/>
      <c r="G39" s="39"/>
      <c r="H39" s="33"/>
      <c r="I39" s="33"/>
      <c r="J39" s="33"/>
    </row>
    <row r="40" spans="1:10" ht="15.75" hidden="1">
      <c r="A40" s="658">
        <v>2</v>
      </c>
      <c r="B40" s="656"/>
      <c r="C40" s="655"/>
      <c r="D40" s="37"/>
      <c r="E40" s="620"/>
      <c r="F40" s="619"/>
      <c r="G40" s="39"/>
      <c r="H40" s="619"/>
      <c r="I40" s="619"/>
      <c r="J40" s="619"/>
    </row>
    <row r="41" spans="1:10" ht="15.75" hidden="1">
      <c r="A41" s="1575" t="s">
        <v>15</v>
      </c>
      <c r="B41" s="1576"/>
      <c r="C41" s="1576"/>
      <c r="D41" s="1576"/>
      <c r="E41" s="1576"/>
      <c r="F41" s="1576"/>
      <c r="G41" s="1577"/>
      <c r="H41" s="8">
        <f>SUM(H39:H40)</f>
        <v>0</v>
      </c>
      <c r="I41" s="8">
        <f t="shared" ref="I41:J41" si="0">SUM(I39:I40)</f>
        <v>0</v>
      </c>
      <c r="J41" s="8">
        <f t="shared" si="0"/>
        <v>0</v>
      </c>
    </row>
    <row r="42" spans="1:10" hidden="1"/>
    <row r="43" spans="1:10" s="87" customFormat="1" ht="15.75" hidden="1">
      <c r="A43" s="1380" t="s">
        <v>498</v>
      </c>
      <c r="B43" s="1380"/>
      <c r="C43" s="1380"/>
      <c r="D43" s="1380"/>
      <c r="E43" s="1380"/>
      <c r="F43" s="1380"/>
      <c r="G43" s="1380"/>
      <c r="H43" s="1380"/>
      <c r="I43" s="1380"/>
      <c r="J43" s="1380"/>
    </row>
    <row r="44" spans="1:10" s="87" customFormat="1" ht="15.75" hidden="1">
      <c r="A44" s="1361" t="s">
        <v>97</v>
      </c>
      <c r="B44" s="1361" t="s">
        <v>0</v>
      </c>
      <c r="C44" s="1361" t="s">
        <v>96</v>
      </c>
      <c r="D44" s="1263" t="s">
        <v>70</v>
      </c>
      <c r="E44" s="1353" t="s">
        <v>45</v>
      </c>
      <c r="F44" s="1353" t="s">
        <v>80</v>
      </c>
      <c r="G44" s="1225" t="s">
        <v>102</v>
      </c>
      <c r="H44" s="1258" t="s">
        <v>95</v>
      </c>
      <c r="I44" s="1258"/>
      <c r="J44" s="1258"/>
    </row>
    <row r="45" spans="1:10" s="87" customFormat="1" ht="15.75" hidden="1">
      <c r="A45" s="1362"/>
      <c r="B45" s="1362"/>
      <c r="C45" s="1362"/>
      <c r="D45" s="1264"/>
      <c r="E45" s="1353"/>
      <c r="F45" s="1353"/>
      <c r="G45" s="1225"/>
      <c r="H45" s="85">
        <f>H38</f>
        <v>2024</v>
      </c>
      <c r="I45" s="85">
        <f t="shared" ref="I45:J45" si="1">I38</f>
        <v>2025</v>
      </c>
      <c r="J45" s="85">
        <f t="shared" si="1"/>
        <v>2026</v>
      </c>
    </row>
    <row r="46" spans="1:10" s="87" customFormat="1" ht="15.75" hidden="1">
      <c r="A46" s="1163">
        <v>1</v>
      </c>
      <c r="B46" s="1337">
        <v>262</v>
      </c>
      <c r="C46" s="1358" t="s">
        <v>319</v>
      </c>
      <c r="D46" s="268"/>
      <c r="E46" s="620"/>
      <c r="F46" s="619"/>
      <c r="G46" s="39"/>
      <c r="H46" s="619"/>
      <c r="I46" s="619"/>
      <c r="J46" s="619"/>
    </row>
    <row r="47" spans="1:10" s="87" customFormat="1" ht="15.75" hidden="1">
      <c r="A47" s="1427"/>
      <c r="B47" s="1338"/>
      <c r="C47" s="1359"/>
      <c r="D47" s="37"/>
      <c r="E47" s="620"/>
      <c r="F47" s="619"/>
      <c r="G47" s="39"/>
      <c r="H47" s="619"/>
      <c r="I47" s="619"/>
      <c r="J47" s="619"/>
    </row>
    <row r="48" spans="1:10" s="87" customFormat="1" ht="15.75" hidden="1">
      <c r="A48" s="1427"/>
      <c r="B48" s="1338"/>
      <c r="C48" s="1360"/>
      <c r="D48" s="37"/>
      <c r="E48" s="620"/>
      <c r="F48" s="619"/>
      <c r="G48" s="39"/>
      <c r="H48" s="619"/>
      <c r="I48" s="619"/>
      <c r="J48" s="619"/>
    </row>
    <row r="49" spans="1:10" s="87" customFormat="1" ht="15.75" hidden="1">
      <c r="A49" s="1164"/>
      <c r="B49" s="1357"/>
      <c r="C49" s="322" t="s">
        <v>414</v>
      </c>
      <c r="D49" s="324"/>
      <c r="E49" s="325"/>
      <c r="F49" s="176"/>
      <c r="G49" s="326"/>
      <c r="H49" s="176">
        <f>SUM(H46:H48)</f>
        <v>0</v>
      </c>
      <c r="I49" s="176">
        <f>SUM(I46:I48)</f>
        <v>0</v>
      </c>
      <c r="J49" s="176">
        <f>SUM(J46:J48)</f>
        <v>0</v>
      </c>
    </row>
    <row r="50" spans="1:10" s="87" customFormat="1" ht="25.5" hidden="1">
      <c r="A50" s="1163">
        <v>2</v>
      </c>
      <c r="B50" s="1337">
        <v>264</v>
      </c>
      <c r="C50" s="1358" t="s">
        <v>485</v>
      </c>
      <c r="D50" s="268" t="s">
        <v>486</v>
      </c>
      <c r="E50" s="620"/>
      <c r="F50" s="619"/>
      <c r="G50" s="39"/>
      <c r="H50" s="619"/>
      <c r="I50" s="619"/>
      <c r="J50" s="619"/>
    </row>
    <row r="51" spans="1:10" s="87" customFormat="1" ht="15.75" hidden="1">
      <c r="A51" s="1427"/>
      <c r="B51" s="1338"/>
      <c r="C51" s="1359"/>
      <c r="D51" s="37"/>
      <c r="E51" s="620"/>
      <c r="F51" s="619"/>
      <c r="G51" s="39"/>
      <c r="H51" s="619"/>
      <c r="I51" s="619"/>
      <c r="J51" s="619"/>
    </row>
    <row r="52" spans="1:10" s="87" customFormat="1" ht="15.75" hidden="1">
      <c r="A52" s="1427"/>
      <c r="B52" s="1338"/>
      <c r="C52" s="1359"/>
      <c r="D52" s="37"/>
      <c r="E52" s="620"/>
      <c r="F52" s="619"/>
      <c r="G52" s="39"/>
      <c r="H52" s="619"/>
      <c r="I52" s="619"/>
      <c r="J52" s="619"/>
    </row>
    <row r="53" spans="1:10" s="87" customFormat="1" ht="15.75" hidden="1">
      <c r="A53" s="1427"/>
      <c r="B53" s="1338"/>
      <c r="C53" s="1360"/>
      <c r="D53" s="37"/>
      <c r="E53" s="620"/>
      <c r="F53" s="619"/>
      <c r="G53" s="39"/>
      <c r="H53" s="619"/>
      <c r="I53" s="619"/>
      <c r="J53" s="619"/>
    </row>
    <row r="54" spans="1:10" s="87" customFormat="1" ht="15.75" hidden="1">
      <c r="A54" s="1164"/>
      <c r="B54" s="1357"/>
      <c r="C54" s="322" t="s">
        <v>487</v>
      </c>
      <c r="D54" s="324"/>
      <c r="E54" s="325"/>
      <c r="F54" s="176"/>
      <c r="G54" s="326"/>
      <c r="H54" s="176">
        <f>SUM(H50:H53)</f>
        <v>0</v>
      </c>
      <c r="I54" s="176">
        <f>SUM(I50:I53)</f>
        <v>0</v>
      </c>
      <c r="J54" s="176">
        <f>SUM(J50:J53)</f>
        <v>0</v>
      </c>
    </row>
    <row r="55" spans="1:10" s="87" customFormat="1" ht="15.75" hidden="1">
      <c r="A55" s="1389" t="s">
        <v>713</v>
      </c>
      <c r="B55" s="1390"/>
      <c r="C55" s="1390"/>
      <c r="D55" s="1390"/>
      <c r="E55" s="1390"/>
      <c r="F55" s="1390"/>
      <c r="G55" s="1391"/>
      <c r="H55" s="67">
        <f>H54+H49</f>
        <v>0</v>
      </c>
      <c r="I55" s="67">
        <f>I54+I49</f>
        <v>0</v>
      </c>
      <c r="J55" s="67">
        <f>J54+J49</f>
        <v>0</v>
      </c>
    </row>
    <row r="56" spans="1:10" ht="15.75" hidden="1">
      <c r="A56" s="1559" t="s">
        <v>16</v>
      </c>
      <c r="B56" s="1559"/>
      <c r="C56" s="1559"/>
      <c r="D56" s="1559"/>
      <c r="E56" s="1559"/>
      <c r="F56" s="1559"/>
      <c r="G56" s="1559"/>
      <c r="H56" s="1559"/>
      <c r="I56" s="1559"/>
      <c r="J56" s="1559"/>
    </row>
    <row r="57" spans="1:10" ht="15.75" hidden="1">
      <c r="A57" s="1515" t="s">
        <v>97</v>
      </c>
      <c r="B57" s="1515" t="s">
        <v>0</v>
      </c>
      <c r="C57" s="1515" t="s">
        <v>96</v>
      </c>
      <c r="D57" s="1515" t="s">
        <v>70</v>
      </c>
      <c r="E57" s="1574" t="s">
        <v>45</v>
      </c>
      <c r="F57" s="1574" t="s">
        <v>81</v>
      </c>
      <c r="G57" s="1525" t="s">
        <v>94</v>
      </c>
      <c r="H57" s="1510" t="s">
        <v>95</v>
      </c>
      <c r="I57" s="1510"/>
      <c r="J57" s="1510"/>
    </row>
    <row r="58" spans="1:10" ht="15.75" hidden="1">
      <c r="A58" s="1516"/>
      <c r="B58" s="1516"/>
      <c r="C58" s="1516"/>
      <c r="D58" s="1516"/>
      <c r="E58" s="1574"/>
      <c r="F58" s="1574"/>
      <c r="G58" s="1525"/>
      <c r="H58" s="25">
        <f>H14</f>
        <v>2024</v>
      </c>
      <c r="I58" s="25">
        <f>I14</f>
        <v>2025</v>
      </c>
      <c r="J58" s="25">
        <f>J14</f>
        <v>2026</v>
      </c>
    </row>
    <row r="59" spans="1:10" ht="60" hidden="1">
      <c r="A59" s="14">
        <v>1</v>
      </c>
      <c r="B59" s="15">
        <v>290</v>
      </c>
      <c r="C59" s="330" t="s">
        <v>12</v>
      </c>
      <c r="D59" s="37" t="s">
        <v>17</v>
      </c>
      <c r="E59" s="38"/>
      <c r="F59" s="33"/>
      <c r="G59" s="39"/>
      <c r="H59" s="33"/>
      <c r="I59" s="33"/>
      <c r="J59" s="33"/>
    </row>
    <row r="60" spans="1:10" ht="15.75" hidden="1">
      <c r="A60" s="654">
        <v>2</v>
      </c>
      <c r="B60" s="656"/>
      <c r="C60" s="653"/>
      <c r="D60" s="37"/>
      <c r="E60" s="620"/>
      <c r="F60" s="619"/>
      <c r="G60" s="39"/>
      <c r="H60" s="619"/>
      <c r="I60" s="619"/>
      <c r="J60" s="619"/>
    </row>
    <row r="61" spans="1:10" ht="15.75" hidden="1">
      <c r="A61" s="1584" t="s">
        <v>344</v>
      </c>
      <c r="B61" s="1585"/>
      <c r="C61" s="1585"/>
      <c r="D61" s="1585"/>
      <c r="E61" s="1585"/>
      <c r="F61" s="1585"/>
      <c r="G61" s="1586"/>
      <c r="H61" s="8">
        <f>SUM(H59:H60)</f>
        <v>0</v>
      </c>
      <c r="I61" s="8">
        <f t="shared" ref="I61:J61" si="2">SUM(I59:I60)</f>
        <v>0</v>
      </c>
      <c r="J61" s="8">
        <f t="shared" si="2"/>
        <v>0</v>
      </c>
    </row>
    <row r="62" spans="1:10" hidden="1"/>
    <row r="63" spans="1:10" ht="40.5" hidden="1" customHeight="1">
      <c r="A63" s="1587" t="s">
        <v>99</v>
      </c>
      <c r="B63" s="1587"/>
      <c r="C63" s="1587"/>
      <c r="D63" s="1587"/>
      <c r="E63" s="1587"/>
      <c r="F63" s="1587"/>
      <c r="G63" s="1587"/>
      <c r="H63" s="1587"/>
      <c r="I63" s="1587"/>
      <c r="J63" s="1587"/>
    </row>
    <row r="64" spans="1:10" ht="15.75" hidden="1">
      <c r="A64" s="1515" t="s">
        <v>97</v>
      </c>
      <c r="B64" s="1515" t="s">
        <v>0</v>
      </c>
      <c r="C64" s="1515" t="s">
        <v>96</v>
      </c>
      <c r="D64" s="1515" t="s">
        <v>70</v>
      </c>
      <c r="E64" s="1571"/>
      <c r="F64" s="1574" t="s">
        <v>34</v>
      </c>
      <c r="G64" s="1574" t="s">
        <v>82</v>
      </c>
      <c r="H64" s="1510" t="s">
        <v>95</v>
      </c>
      <c r="I64" s="1510"/>
      <c r="J64" s="1510"/>
    </row>
    <row r="65" spans="1:10" ht="15.75" hidden="1">
      <c r="A65" s="1516"/>
      <c r="B65" s="1516"/>
      <c r="C65" s="1516"/>
      <c r="D65" s="1572"/>
      <c r="E65" s="1573"/>
      <c r="F65" s="1574"/>
      <c r="G65" s="1574"/>
      <c r="H65" s="25">
        <f>H14</f>
        <v>2024</v>
      </c>
      <c r="I65" s="25">
        <f>I14</f>
        <v>2025</v>
      </c>
      <c r="J65" s="25">
        <f>J14</f>
        <v>2026</v>
      </c>
    </row>
    <row r="66" spans="1:10" ht="93" hidden="1" customHeight="1">
      <c r="A66" s="14">
        <v>1</v>
      </c>
      <c r="B66" s="15">
        <v>290</v>
      </c>
      <c r="C66" s="330" t="s">
        <v>12</v>
      </c>
      <c r="D66" s="1339" t="s">
        <v>18</v>
      </c>
      <c r="E66" s="1341"/>
      <c r="F66" s="33"/>
      <c r="G66" s="39" t="e">
        <f>H66/F66</f>
        <v>#DIV/0!</v>
      </c>
      <c r="H66" s="33"/>
      <c r="I66" s="33"/>
      <c r="J66" s="33"/>
    </row>
    <row r="67" spans="1:10" ht="17.45" hidden="1" customHeight="1">
      <c r="A67" s="654">
        <v>2</v>
      </c>
      <c r="B67" s="656"/>
      <c r="C67" s="653"/>
      <c r="D67" s="1339"/>
      <c r="E67" s="1341"/>
      <c r="F67" s="619"/>
      <c r="G67" s="39"/>
      <c r="H67" s="619"/>
      <c r="I67" s="619"/>
      <c r="J67" s="619"/>
    </row>
    <row r="68" spans="1:10" ht="15.75" hidden="1">
      <c r="A68" s="1511" t="s">
        <v>19</v>
      </c>
      <c r="B68" s="1512"/>
      <c r="C68" s="1512"/>
      <c r="D68" s="1512"/>
      <c r="E68" s="1512"/>
      <c r="F68" s="1512"/>
      <c r="G68" s="1513"/>
      <c r="H68" s="8">
        <f>SUM(H66:H67)</f>
        <v>0</v>
      </c>
      <c r="I68" s="8">
        <f t="shared" ref="I68:J68" si="3">SUM(I66:I67)</f>
        <v>0</v>
      </c>
      <c r="J68" s="8">
        <f t="shared" si="3"/>
        <v>0</v>
      </c>
    </row>
    <row r="69" spans="1:10" ht="18" hidden="1" customHeight="1"/>
    <row r="70" spans="1:10" ht="15.75" hidden="1">
      <c r="A70" s="1559" t="s">
        <v>20</v>
      </c>
      <c r="B70" s="1559"/>
      <c r="C70" s="1559"/>
      <c r="D70" s="1559"/>
      <c r="E70" s="1559"/>
      <c r="F70" s="1559"/>
      <c r="G70" s="1559"/>
      <c r="H70" s="1559"/>
      <c r="I70" s="1559"/>
      <c r="J70" s="1560"/>
    </row>
    <row r="71" spans="1:10" ht="15.75" hidden="1">
      <c r="A71" s="1515" t="s">
        <v>97</v>
      </c>
      <c r="B71" s="1515" t="s">
        <v>0</v>
      </c>
      <c r="C71" s="1515" t="s">
        <v>96</v>
      </c>
      <c r="D71" s="1515" t="s">
        <v>70</v>
      </c>
      <c r="E71" s="1571"/>
      <c r="F71" s="1574" t="s">
        <v>21</v>
      </c>
      <c r="G71" s="1574" t="s">
        <v>22</v>
      </c>
      <c r="H71" s="1510" t="s">
        <v>95</v>
      </c>
      <c r="I71" s="1510"/>
      <c r="J71" s="1510"/>
    </row>
    <row r="72" spans="1:10" ht="30" hidden="1" customHeight="1">
      <c r="A72" s="1516"/>
      <c r="B72" s="1516"/>
      <c r="C72" s="1516"/>
      <c r="D72" s="1572"/>
      <c r="E72" s="1573"/>
      <c r="F72" s="1574"/>
      <c r="G72" s="1574"/>
      <c r="H72" s="25">
        <f>H14</f>
        <v>2024</v>
      </c>
      <c r="I72" s="25">
        <f>I14</f>
        <v>2025</v>
      </c>
      <c r="J72" s="25">
        <f>J14</f>
        <v>2026</v>
      </c>
    </row>
    <row r="73" spans="1:10" ht="15.75" hidden="1">
      <c r="A73" s="14">
        <v>1</v>
      </c>
      <c r="B73" s="1553">
        <v>290</v>
      </c>
      <c r="C73" s="1561" t="s">
        <v>12</v>
      </c>
      <c r="D73" s="1569" t="s">
        <v>23</v>
      </c>
      <c r="E73" s="1570"/>
      <c r="F73" s="99"/>
      <c r="G73" s="44" t="s">
        <v>101</v>
      </c>
      <c r="H73" s="33"/>
      <c r="I73" s="33"/>
      <c r="J73" s="33"/>
    </row>
    <row r="74" spans="1:10" ht="15.75" hidden="1">
      <c r="A74" s="14">
        <v>2</v>
      </c>
      <c r="B74" s="1555"/>
      <c r="C74" s="1562"/>
      <c r="D74" s="1569" t="s">
        <v>24</v>
      </c>
      <c r="E74" s="1570"/>
      <c r="F74" s="33"/>
      <c r="G74" s="44" t="s">
        <v>100</v>
      </c>
      <c r="H74" s="33"/>
      <c r="I74" s="33"/>
      <c r="J74" s="33"/>
    </row>
    <row r="75" spans="1:10" ht="15.75" hidden="1">
      <c r="A75" s="1511" t="s">
        <v>25</v>
      </c>
      <c r="B75" s="1512"/>
      <c r="C75" s="1512"/>
      <c r="D75" s="1512"/>
      <c r="E75" s="1512"/>
      <c r="F75" s="1512"/>
      <c r="G75" s="1513"/>
      <c r="H75" s="8">
        <f>H73+H74</f>
        <v>0</v>
      </c>
      <c r="I75" s="8">
        <f>I73+I74</f>
        <v>0</v>
      </c>
      <c r="J75" s="8">
        <f>J73+J74</f>
        <v>0</v>
      </c>
    </row>
    <row r="76" spans="1:10" hidden="1"/>
    <row r="77" spans="1:10" ht="15.75" hidden="1">
      <c r="A77" s="1559" t="s">
        <v>26</v>
      </c>
      <c r="B77" s="1559"/>
      <c r="C77" s="1559"/>
      <c r="D77" s="1559"/>
      <c r="E77" s="1559"/>
      <c r="F77" s="1559"/>
      <c r="G77" s="1559"/>
      <c r="H77" s="1559"/>
      <c r="I77" s="1559"/>
      <c r="J77" s="1560"/>
    </row>
    <row r="78" spans="1:10" ht="31.5" hidden="1" customHeight="1">
      <c r="A78" s="1515" t="s">
        <v>97</v>
      </c>
      <c r="B78" s="1515" t="s">
        <v>0</v>
      </c>
      <c r="C78" s="1515" t="s">
        <v>96</v>
      </c>
      <c r="D78" s="1523" t="s">
        <v>70</v>
      </c>
      <c r="E78" s="1523"/>
      <c r="F78" s="1564" t="s">
        <v>27</v>
      </c>
      <c r="G78" s="1566" t="s">
        <v>28</v>
      </c>
      <c r="H78" s="1510" t="s">
        <v>95</v>
      </c>
      <c r="I78" s="1510"/>
      <c r="J78" s="1510"/>
    </row>
    <row r="79" spans="1:10" ht="30" hidden="1" customHeight="1">
      <c r="A79" s="1516"/>
      <c r="B79" s="1516"/>
      <c r="C79" s="1516"/>
      <c r="D79" s="1523"/>
      <c r="E79" s="1523"/>
      <c r="F79" s="1565"/>
      <c r="G79" s="1567"/>
      <c r="H79" s="25">
        <f>H14</f>
        <v>2024</v>
      </c>
      <c r="I79" s="25">
        <f>I14</f>
        <v>2025</v>
      </c>
      <c r="J79" s="25">
        <f>J14</f>
        <v>2026</v>
      </c>
    </row>
    <row r="80" spans="1:10" ht="15.75" hidden="1">
      <c r="A80" s="339">
        <v>1</v>
      </c>
      <c r="B80" s="1563">
        <v>290</v>
      </c>
      <c r="C80" s="1561" t="s">
        <v>12</v>
      </c>
      <c r="D80" s="1354" t="s">
        <v>29</v>
      </c>
      <c r="E80" s="1354"/>
      <c r="F80" s="5"/>
      <c r="G80" s="2"/>
      <c r="H80" s="33"/>
      <c r="I80" s="33"/>
      <c r="J80" s="33"/>
    </row>
    <row r="81" spans="1:10" ht="15.75" hidden="1">
      <c r="A81" s="339">
        <v>2</v>
      </c>
      <c r="B81" s="1563"/>
      <c r="C81" s="1568"/>
      <c r="D81" s="1174" t="s">
        <v>813</v>
      </c>
      <c r="E81" s="1176"/>
      <c r="F81" s="4" t="s">
        <v>30</v>
      </c>
      <c r="G81" s="1" t="s">
        <v>30</v>
      </c>
      <c r="H81" s="33"/>
      <c r="I81" s="33"/>
      <c r="J81" s="33"/>
    </row>
    <row r="82" spans="1:10" ht="15.75" hidden="1">
      <c r="A82" s="339">
        <v>3</v>
      </c>
      <c r="B82" s="1563"/>
      <c r="C82" s="1562"/>
      <c r="D82" s="1174"/>
      <c r="E82" s="1176"/>
      <c r="F82" s="4" t="s">
        <v>30</v>
      </c>
      <c r="G82" s="1" t="s">
        <v>30</v>
      </c>
      <c r="H82" s="33"/>
      <c r="I82" s="33"/>
      <c r="J82" s="33"/>
    </row>
    <row r="83" spans="1:10" ht="15.75" hidden="1">
      <c r="A83" s="1511" t="s">
        <v>31</v>
      </c>
      <c r="B83" s="1512"/>
      <c r="C83" s="1512"/>
      <c r="D83" s="1512"/>
      <c r="E83" s="1512"/>
      <c r="F83" s="1512"/>
      <c r="G83" s="1513"/>
      <c r="H83" s="8">
        <f>SUM(H80:H82)</f>
        <v>0</v>
      </c>
      <c r="I83" s="8">
        <f>SUM(I80:I82)</f>
        <v>0</v>
      </c>
      <c r="J83" s="8">
        <f>SUM(J80:J82)</f>
        <v>0</v>
      </c>
    </row>
    <row r="84" spans="1:10" hidden="1"/>
    <row r="85" spans="1:10" ht="15.75" hidden="1">
      <c r="A85" s="1559" t="s">
        <v>471</v>
      </c>
      <c r="B85" s="1559"/>
      <c r="C85" s="1559"/>
      <c r="D85" s="1559"/>
      <c r="E85" s="1559"/>
      <c r="F85" s="1559"/>
      <c r="G85" s="1559"/>
      <c r="H85" s="1559"/>
      <c r="I85" s="1559"/>
      <c r="J85" s="1560"/>
    </row>
    <row r="86" spans="1:10" ht="15.75" hidden="1">
      <c r="A86" s="1515" t="s">
        <v>97</v>
      </c>
      <c r="B86" s="1515" t="s">
        <v>0</v>
      </c>
      <c r="C86" s="1515" t="s">
        <v>96</v>
      </c>
      <c r="D86" s="1510" t="s">
        <v>70</v>
      </c>
      <c r="E86" s="1510"/>
      <c r="F86" s="1510"/>
      <c r="G86" s="1510"/>
      <c r="H86" s="1510" t="s">
        <v>95</v>
      </c>
      <c r="I86" s="1510"/>
      <c r="J86" s="1510"/>
    </row>
    <row r="87" spans="1:10" ht="15.75" hidden="1">
      <c r="A87" s="1516"/>
      <c r="B87" s="1516"/>
      <c r="C87" s="1516"/>
      <c r="D87" s="1510"/>
      <c r="E87" s="1510"/>
      <c r="F87" s="1510"/>
      <c r="G87" s="1510"/>
      <c r="H87" s="25">
        <f>H14</f>
        <v>2024</v>
      </c>
      <c r="I87" s="25">
        <f>I14</f>
        <v>2025</v>
      </c>
      <c r="J87" s="25">
        <f>J14</f>
        <v>2026</v>
      </c>
    </row>
    <row r="88" spans="1:10" ht="15.75" hidden="1">
      <c r="A88" s="14">
        <v>1</v>
      </c>
      <c r="B88" s="1553">
        <v>290</v>
      </c>
      <c r="C88" s="1561" t="s">
        <v>12</v>
      </c>
      <c r="D88" s="1473"/>
      <c r="E88" s="1474"/>
      <c r="F88" s="1474"/>
      <c r="G88" s="1475"/>
      <c r="H88" s="33"/>
      <c r="I88" s="33"/>
      <c r="J88" s="33"/>
    </row>
    <row r="89" spans="1:10" ht="15.75" hidden="1">
      <c r="A89" s="14">
        <v>2</v>
      </c>
      <c r="B89" s="1555"/>
      <c r="C89" s="1562"/>
      <c r="D89" s="1473" t="s">
        <v>434</v>
      </c>
      <c r="E89" s="1474"/>
      <c r="F89" s="1474"/>
      <c r="G89" s="1475"/>
      <c r="H89" s="45"/>
      <c r="I89" s="33"/>
      <c r="J89" s="33"/>
    </row>
    <row r="90" spans="1:10" ht="15.75" hidden="1">
      <c r="A90" s="1511" t="s">
        <v>32</v>
      </c>
      <c r="B90" s="1512"/>
      <c r="C90" s="1512"/>
      <c r="D90" s="1512"/>
      <c r="E90" s="1512"/>
      <c r="F90" s="1512"/>
      <c r="G90" s="1513"/>
      <c r="H90" s="8">
        <f>SUM(H88:H89)</f>
        <v>0</v>
      </c>
      <c r="I90" s="8">
        <f>SUM(I88:I89)</f>
        <v>0</v>
      </c>
      <c r="J90" s="8">
        <f>SUM(J88:J89)</f>
        <v>0</v>
      </c>
    </row>
    <row r="91" spans="1:10" ht="19.5" hidden="1" customHeight="1"/>
    <row r="92" spans="1:10" ht="15.75" hidden="1">
      <c r="A92" s="1559" t="s">
        <v>33</v>
      </c>
      <c r="B92" s="1559"/>
      <c r="C92" s="1559"/>
      <c r="D92" s="1559"/>
      <c r="E92" s="1559"/>
      <c r="F92" s="1559"/>
      <c r="G92" s="1559"/>
      <c r="H92" s="1559"/>
      <c r="I92" s="1559"/>
      <c r="J92" s="1560"/>
    </row>
    <row r="93" spans="1:10" ht="15.75" hidden="1">
      <c r="A93" s="1515" t="s">
        <v>97</v>
      </c>
      <c r="B93" s="1523" t="s">
        <v>0</v>
      </c>
      <c r="C93" s="1523" t="s">
        <v>96</v>
      </c>
      <c r="D93" s="1510" t="s">
        <v>70</v>
      </c>
      <c r="E93" s="1523" t="s">
        <v>75</v>
      </c>
      <c r="F93" s="1524" t="s">
        <v>34</v>
      </c>
      <c r="G93" s="1525" t="s">
        <v>103</v>
      </c>
      <c r="H93" s="1510" t="s">
        <v>95</v>
      </c>
      <c r="I93" s="1510"/>
      <c r="J93" s="1510"/>
    </row>
    <row r="94" spans="1:10" ht="15.75" hidden="1">
      <c r="A94" s="1516"/>
      <c r="B94" s="1523"/>
      <c r="C94" s="1523"/>
      <c r="D94" s="1510"/>
      <c r="E94" s="1523"/>
      <c r="F94" s="1524"/>
      <c r="G94" s="1525"/>
      <c r="H94" s="25">
        <f>H14</f>
        <v>2024</v>
      </c>
      <c r="I94" s="25">
        <f>I14</f>
        <v>2025</v>
      </c>
      <c r="J94" s="25">
        <f>J14</f>
        <v>2026</v>
      </c>
    </row>
    <row r="95" spans="1:10" ht="25.5" hidden="1">
      <c r="A95" s="1550">
        <v>1</v>
      </c>
      <c r="B95" s="1553">
        <v>225</v>
      </c>
      <c r="C95" s="1556" t="s">
        <v>35</v>
      </c>
      <c r="D95" s="3" t="s">
        <v>833</v>
      </c>
      <c r="E95" s="7" t="s">
        <v>30</v>
      </c>
      <c r="F95" s="7" t="s">
        <v>30</v>
      </c>
      <c r="G95" s="7" t="s">
        <v>30</v>
      </c>
      <c r="H95" s="7" t="s">
        <v>30</v>
      </c>
      <c r="I95" s="7" t="s">
        <v>30</v>
      </c>
      <c r="J95" s="7" t="s">
        <v>30</v>
      </c>
    </row>
    <row r="96" spans="1:10" ht="15.75" hidden="1">
      <c r="A96" s="1551"/>
      <c r="B96" s="1554"/>
      <c r="C96" s="1557"/>
      <c r="D96" s="46"/>
      <c r="E96" s="47" t="s">
        <v>87</v>
      </c>
      <c r="F96" s="38"/>
      <c r="G96" s="347" t="e">
        <f>H96/F96</f>
        <v>#DIV/0!</v>
      </c>
      <c r="H96" s="33"/>
      <c r="I96" s="33"/>
      <c r="J96" s="33"/>
    </row>
    <row r="97" spans="1:10" ht="15.75" hidden="1">
      <c r="A97" s="1551"/>
      <c r="B97" s="1554"/>
      <c r="C97" s="1557"/>
      <c r="D97" s="46"/>
      <c r="E97" s="47"/>
      <c r="F97" s="38"/>
      <c r="G97" s="347" t="e">
        <f>H97/F97</f>
        <v>#DIV/0!</v>
      </c>
      <c r="H97" s="33"/>
      <c r="I97" s="33"/>
      <c r="J97" s="33"/>
    </row>
    <row r="98" spans="1:10" ht="15.75" hidden="1">
      <c r="A98" s="1551"/>
      <c r="B98" s="1554"/>
      <c r="C98" s="1557"/>
      <c r="D98" s="46"/>
      <c r="E98" s="47"/>
      <c r="F98" s="38"/>
      <c r="G98" s="347" t="e">
        <f>H98/F98</f>
        <v>#DIV/0!</v>
      </c>
      <c r="H98" s="33"/>
      <c r="I98" s="33"/>
      <c r="J98" s="33"/>
    </row>
    <row r="99" spans="1:10" ht="15.75" hidden="1">
      <c r="A99" s="1551"/>
      <c r="B99" s="1554"/>
      <c r="C99" s="1557"/>
      <c r="D99" s="46"/>
      <c r="E99" s="47"/>
      <c r="F99" s="38"/>
      <c r="G99" s="347" t="e">
        <f>H99/F99</f>
        <v>#DIV/0!</v>
      </c>
      <c r="H99" s="33"/>
      <c r="I99" s="33"/>
      <c r="J99" s="33"/>
    </row>
    <row r="100" spans="1:10" ht="15.75" hidden="1">
      <c r="A100" s="1551"/>
      <c r="B100" s="1554"/>
      <c r="C100" s="1557"/>
      <c r="D100" s="46"/>
      <c r="E100" s="47"/>
      <c r="F100" s="38"/>
      <c r="G100" s="347" t="e">
        <f>H100/F100</f>
        <v>#DIV/0!</v>
      </c>
      <c r="H100" s="33"/>
      <c r="I100" s="33"/>
      <c r="J100" s="33"/>
    </row>
    <row r="101" spans="1:10" ht="15.75" hidden="1">
      <c r="A101" s="1551"/>
      <c r="B101" s="1554"/>
      <c r="C101" s="1557"/>
      <c r="D101" s="46"/>
      <c r="E101" s="47"/>
      <c r="F101" s="38"/>
      <c r="G101" s="347" t="e">
        <f t="shared" ref="G101:G109" si="4">H101/F101</f>
        <v>#DIV/0!</v>
      </c>
      <c r="H101" s="33"/>
      <c r="I101" s="33"/>
      <c r="J101" s="33"/>
    </row>
    <row r="102" spans="1:10" ht="15.75" hidden="1">
      <c r="A102" s="1552"/>
      <c r="B102" s="1555"/>
      <c r="C102" s="1558"/>
      <c r="D102" s="46"/>
      <c r="E102" s="47"/>
      <c r="F102" s="38"/>
      <c r="G102" s="347" t="e">
        <f t="shared" si="4"/>
        <v>#DIV/0!</v>
      </c>
      <c r="H102" s="33"/>
      <c r="I102" s="33"/>
      <c r="J102" s="33"/>
    </row>
    <row r="103" spans="1:10" s="29" customFormat="1" ht="15.75" hidden="1">
      <c r="A103" s="1260" t="s">
        <v>346</v>
      </c>
      <c r="B103" s="1261"/>
      <c r="C103" s="1261"/>
      <c r="D103" s="1261"/>
      <c r="E103" s="1261"/>
      <c r="F103" s="1261"/>
      <c r="G103" s="1262"/>
      <c r="H103" s="176">
        <f>SUM(H96:H102)</f>
        <v>0</v>
      </c>
      <c r="I103" s="176">
        <f>SUM(I96:I102)</f>
        <v>0</v>
      </c>
      <c r="J103" s="176">
        <f>SUM(J96:J102)</f>
        <v>0</v>
      </c>
    </row>
    <row r="104" spans="1:10" ht="15.75" hidden="1">
      <c r="A104" s="1550">
        <v>2</v>
      </c>
      <c r="B104" s="1553">
        <v>226</v>
      </c>
      <c r="C104" s="1469" t="s">
        <v>10</v>
      </c>
      <c r="D104" s="46"/>
      <c r="E104" s="47"/>
      <c r="F104" s="38"/>
      <c r="G104" s="347" t="e">
        <f t="shared" si="4"/>
        <v>#DIV/0!</v>
      </c>
      <c r="H104" s="33"/>
      <c r="I104" s="33"/>
      <c r="J104" s="33"/>
    </row>
    <row r="105" spans="1:10" ht="15.75" hidden="1">
      <c r="A105" s="1551"/>
      <c r="B105" s="1554"/>
      <c r="C105" s="1470"/>
      <c r="D105" s="46"/>
      <c r="E105" s="47"/>
      <c r="F105" s="38"/>
      <c r="G105" s="347" t="e">
        <f t="shared" si="4"/>
        <v>#DIV/0!</v>
      </c>
      <c r="H105" s="33"/>
      <c r="I105" s="33"/>
      <c r="J105" s="33"/>
    </row>
    <row r="106" spans="1:10" ht="15.75" hidden="1">
      <c r="A106" s="1551"/>
      <c r="B106" s="1554"/>
      <c r="C106" s="1470"/>
      <c r="D106" s="46"/>
      <c r="E106" s="47"/>
      <c r="F106" s="38"/>
      <c r="G106" s="347" t="e">
        <f t="shared" si="4"/>
        <v>#DIV/0!</v>
      </c>
      <c r="H106" s="33"/>
      <c r="I106" s="33"/>
      <c r="J106" s="33"/>
    </row>
    <row r="107" spans="1:10" ht="15.75" hidden="1">
      <c r="A107" s="1551"/>
      <c r="B107" s="1554"/>
      <c r="C107" s="1470"/>
      <c r="D107" s="46"/>
      <c r="E107" s="47"/>
      <c r="F107" s="38"/>
      <c r="G107" s="347" t="e">
        <f t="shared" si="4"/>
        <v>#DIV/0!</v>
      </c>
      <c r="H107" s="33"/>
      <c r="I107" s="33"/>
      <c r="J107" s="33"/>
    </row>
    <row r="108" spans="1:10" ht="15.75" hidden="1">
      <c r="A108" s="1551"/>
      <c r="B108" s="1554"/>
      <c r="C108" s="1470"/>
      <c r="D108" s="46"/>
      <c r="E108" s="47"/>
      <c r="F108" s="38"/>
      <c r="G108" s="347" t="e">
        <f t="shared" si="4"/>
        <v>#DIV/0!</v>
      </c>
      <c r="H108" s="33"/>
      <c r="I108" s="33"/>
      <c r="J108" s="33"/>
    </row>
    <row r="109" spans="1:10" ht="15.75" hidden="1">
      <c r="A109" s="1552"/>
      <c r="B109" s="1555"/>
      <c r="C109" s="1471"/>
      <c r="D109" s="46"/>
      <c r="E109" s="47"/>
      <c r="F109" s="38"/>
      <c r="G109" s="347" t="e">
        <f t="shared" si="4"/>
        <v>#DIV/0!</v>
      </c>
      <c r="H109" s="33"/>
      <c r="I109" s="33"/>
      <c r="J109" s="33"/>
    </row>
    <row r="110" spans="1:10" s="29" customFormat="1" ht="15.75" hidden="1">
      <c r="A110" s="1260" t="s">
        <v>347</v>
      </c>
      <c r="B110" s="1261"/>
      <c r="C110" s="1261"/>
      <c r="D110" s="1261"/>
      <c r="E110" s="1261"/>
      <c r="F110" s="1261"/>
      <c r="G110" s="1262"/>
      <c r="H110" s="176">
        <f>SUM(H104:H109)</f>
        <v>0</v>
      </c>
      <c r="I110" s="176">
        <f>SUM(I104:I109)</f>
        <v>0</v>
      </c>
      <c r="J110" s="176">
        <f>SUM(J104:J109)</f>
        <v>0</v>
      </c>
    </row>
    <row r="111" spans="1:10" ht="15.75" hidden="1">
      <c r="A111" s="1205" t="s">
        <v>37</v>
      </c>
      <c r="B111" s="1206"/>
      <c r="C111" s="1206"/>
      <c r="D111" s="1206"/>
      <c r="E111" s="1206"/>
      <c r="F111" s="1206"/>
      <c r="G111" s="1207"/>
      <c r="H111" s="67">
        <f>H110+H103</f>
        <v>0</v>
      </c>
      <c r="I111" s="67">
        <f>I110+I103</f>
        <v>0</v>
      </c>
      <c r="J111" s="67">
        <f>J110+J103</f>
        <v>0</v>
      </c>
    </row>
    <row r="112" spans="1:10" hidden="1">
      <c r="A112" s="286"/>
      <c r="B112" s="286"/>
      <c r="C112" s="286"/>
      <c r="D112" s="286"/>
      <c r="E112" s="286"/>
      <c r="F112" s="286"/>
      <c r="G112" s="286"/>
      <c r="H112" s="87"/>
      <c r="I112" s="87"/>
      <c r="J112" s="87"/>
    </row>
    <row r="113" spans="1:11" s="87" customFormat="1" hidden="1">
      <c r="A113" s="1396" t="s">
        <v>470</v>
      </c>
      <c r="B113" s="1396"/>
      <c r="C113" s="1396"/>
      <c r="D113" s="1396"/>
      <c r="E113" s="1396"/>
      <c r="F113" s="1396"/>
      <c r="G113" s="1396"/>
      <c r="H113" s="1396"/>
      <c r="I113" s="1396"/>
      <c r="J113" s="1396"/>
    </row>
    <row r="114" spans="1:11" s="29" customFormat="1" ht="15.75" hidden="1">
      <c r="B114" s="1332" t="s">
        <v>474</v>
      </c>
      <c r="C114" s="1332"/>
      <c r="D114" s="1332"/>
      <c r="E114" s="1332"/>
      <c r="F114" s="1332"/>
      <c r="G114" s="1332"/>
      <c r="H114" s="1332"/>
      <c r="I114" s="1332"/>
      <c r="J114" s="1332"/>
    </row>
    <row r="115" spans="1:11" s="29" customFormat="1" ht="25.15" hidden="1" customHeight="1">
      <c r="A115" s="1180" t="s">
        <v>97</v>
      </c>
      <c r="B115" s="1226" t="s">
        <v>70</v>
      </c>
      <c r="C115" s="1226"/>
      <c r="D115" s="1226"/>
      <c r="E115" s="1180" t="s">
        <v>75</v>
      </c>
      <c r="F115" s="1225" t="s">
        <v>71</v>
      </c>
      <c r="G115" s="1225" t="s">
        <v>78</v>
      </c>
      <c r="H115" s="1226" t="s">
        <v>95</v>
      </c>
      <c r="I115" s="1226"/>
      <c r="J115" s="1226"/>
    </row>
    <row r="116" spans="1:11" s="29" customFormat="1" ht="15.75" hidden="1">
      <c r="A116" s="1180"/>
      <c r="B116" s="1226"/>
      <c r="C116" s="1226"/>
      <c r="D116" s="1226"/>
      <c r="E116" s="1180"/>
      <c r="F116" s="1225"/>
      <c r="G116" s="1225"/>
      <c r="H116" s="32">
        <f>H14</f>
        <v>2024</v>
      </c>
      <c r="I116" s="32">
        <f>I14</f>
        <v>2025</v>
      </c>
      <c r="J116" s="32">
        <f>J14</f>
        <v>2026</v>
      </c>
    </row>
    <row r="117" spans="1:11" s="29" customFormat="1" hidden="1">
      <c r="A117" s="50">
        <v>1</v>
      </c>
      <c r="B117" s="1217">
        <v>2</v>
      </c>
      <c r="C117" s="1217"/>
      <c r="D117" s="1217"/>
      <c r="E117" s="51">
        <v>3</v>
      </c>
      <c r="F117" s="51">
        <v>4</v>
      </c>
      <c r="G117" s="51">
        <v>5</v>
      </c>
      <c r="H117" s="386">
        <v>6</v>
      </c>
      <c r="I117" s="386">
        <v>7</v>
      </c>
      <c r="J117" s="386">
        <v>8</v>
      </c>
    </row>
    <row r="118" spans="1:11" s="29" customFormat="1" ht="15.75" hidden="1">
      <c r="A118" s="385">
        <v>1</v>
      </c>
      <c r="B118" s="1199" t="s">
        <v>475</v>
      </c>
      <c r="C118" s="1200"/>
      <c r="D118" s="1201"/>
      <c r="E118" s="270" t="s">
        <v>54</v>
      </c>
      <c r="F118" s="33"/>
      <c r="G118" s="33" t="e">
        <f>H118/F118</f>
        <v>#DIV/0!</v>
      </c>
      <c r="H118" s="33"/>
      <c r="I118" s="33"/>
      <c r="J118" s="33"/>
      <c r="K118" s="35"/>
    </row>
    <row r="119" spans="1:11" s="29" customFormat="1" ht="15.75" hidden="1">
      <c r="A119" s="385">
        <v>2</v>
      </c>
      <c r="B119" s="1199" t="s">
        <v>476</v>
      </c>
      <c r="C119" s="1200"/>
      <c r="D119" s="1201"/>
      <c r="E119" s="267" t="s">
        <v>50</v>
      </c>
      <c r="F119" s="33"/>
      <c r="G119" s="33" t="e">
        <f>H119/F119</f>
        <v>#DIV/0!</v>
      </c>
      <c r="H119" s="33"/>
      <c r="I119" s="33"/>
      <c r="J119" s="33"/>
      <c r="K119" s="35"/>
    </row>
    <row r="120" spans="1:11" s="29" customFormat="1" ht="33.6" hidden="1" customHeight="1">
      <c r="A120" s="385">
        <v>3</v>
      </c>
      <c r="B120" s="1184" t="s">
        <v>477</v>
      </c>
      <c r="C120" s="1185"/>
      <c r="D120" s="1186"/>
      <c r="E120" s="267" t="s">
        <v>478</v>
      </c>
      <c r="F120" s="33"/>
      <c r="G120" s="33" t="e">
        <f>H120/F120</f>
        <v>#DIV/0!</v>
      </c>
      <c r="H120" s="33"/>
      <c r="I120" s="33"/>
      <c r="J120" s="33"/>
      <c r="K120" s="35"/>
    </row>
    <row r="121" spans="1:11" s="29" customFormat="1" ht="15" hidden="1" customHeight="1">
      <c r="A121" s="385">
        <v>4</v>
      </c>
      <c r="B121" s="1184"/>
      <c r="C121" s="1185"/>
      <c r="D121" s="1186"/>
      <c r="E121" s="270"/>
      <c r="F121" s="33"/>
      <c r="G121" s="33" t="e">
        <f>H121/F121</f>
        <v>#DIV/0!</v>
      </c>
      <c r="H121" s="33"/>
      <c r="I121" s="33"/>
      <c r="J121" s="33"/>
      <c r="K121" s="35"/>
    </row>
    <row r="122" spans="1:11" s="29" customFormat="1" ht="15.75" hidden="1">
      <c r="A122" s="385">
        <v>5</v>
      </c>
      <c r="B122" s="1174"/>
      <c r="C122" s="1175"/>
      <c r="D122" s="1176"/>
      <c r="E122" s="54"/>
      <c r="F122" s="33"/>
      <c r="G122" s="33" t="e">
        <f>H122/F122</f>
        <v>#DIV/0!</v>
      </c>
      <c r="H122" s="33"/>
      <c r="I122" s="33"/>
      <c r="J122" s="33"/>
      <c r="K122" s="35"/>
    </row>
    <row r="123" spans="1:11" s="87" customFormat="1" ht="15.75" hidden="1">
      <c r="A123" s="1205" t="s">
        <v>479</v>
      </c>
      <c r="B123" s="1206"/>
      <c r="C123" s="1206"/>
      <c r="D123" s="1206"/>
      <c r="E123" s="1206"/>
      <c r="F123" s="1206"/>
      <c r="G123" s="1207"/>
      <c r="H123" s="67">
        <f>SUM(H118:H122)</f>
        <v>0</v>
      </c>
      <c r="I123" s="67">
        <f>SUM(I118:I122)</f>
        <v>0</v>
      </c>
      <c r="J123" s="67">
        <f>SUM(J118:J122)</f>
        <v>0</v>
      </c>
    </row>
    <row r="124" spans="1:11" ht="13.9" hidden="1" customHeight="1">
      <c r="A124" s="286"/>
      <c r="B124" s="286"/>
      <c r="C124" s="286"/>
      <c r="D124" s="286"/>
      <c r="E124" s="286"/>
      <c r="F124" s="286"/>
      <c r="G124" s="286"/>
      <c r="H124" s="87"/>
      <c r="I124" s="87"/>
      <c r="J124" s="87"/>
    </row>
    <row r="125" spans="1:11" hidden="1">
      <c r="A125" s="1396" t="s">
        <v>472</v>
      </c>
      <c r="B125" s="1396"/>
      <c r="C125" s="1396"/>
      <c r="D125" s="1396"/>
      <c r="E125" s="1396"/>
      <c r="F125" s="1396"/>
      <c r="G125" s="1396"/>
      <c r="H125" s="1396"/>
      <c r="I125" s="1396"/>
      <c r="J125" s="1396"/>
    </row>
    <row r="126" spans="1:11" ht="15.75" hidden="1">
      <c r="A126" s="1361" t="s">
        <v>97</v>
      </c>
      <c r="B126" s="1256" t="s">
        <v>0</v>
      </c>
      <c r="C126" s="1256" t="s">
        <v>96</v>
      </c>
      <c r="D126" s="1258" t="s">
        <v>70</v>
      </c>
      <c r="E126" s="1256" t="s">
        <v>75</v>
      </c>
      <c r="F126" s="1317" t="s">
        <v>34</v>
      </c>
      <c r="G126" s="1314" t="s">
        <v>103</v>
      </c>
      <c r="H126" s="1258" t="s">
        <v>95</v>
      </c>
      <c r="I126" s="1258"/>
      <c r="J126" s="1258"/>
    </row>
    <row r="127" spans="1:11" ht="15.75" hidden="1">
      <c r="A127" s="1362"/>
      <c r="B127" s="1256"/>
      <c r="C127" s="1256"/>
      <c r="D127" s="1258"/>
      <c r="E127" s="1256"/>
      <c r="F127" s="1317"/>
      <c r="G127" s="1314"/>
      <c r="H127" s="85">
        <f>H14</f>
        <v>2024</v>
      </c>
      <c r="I127" s="85">
        <f>I14</f>
        <v>2025</v>
      </c>
      <c r="J127" s="85">
        <f>J14</f>
        <v>2026</v>
      </c>
    </row>
    <row r="128" spans="1:11" ht="45" hidden="1">
      <c r="A128" s="210">
        <v>1</v>
      </c>
      <c r="B128" s="211">
        <v>225</v>
      </c>
      <c r="C128" s="53" t="s">
        <v>35</v>
      </c>
      <c r="D128" s="48"/>
      <c r="E128" s="47" t="s">
        <v>87</v>
      </c>
      <c r="F128" s="38"/>
      <c r="G128" s="49" t="e">
        <f>H128/F128</f>
        <v>#DIV/0!</v>
      </c>
      <c r="H128" s="33"/>
      <c r="I128" s="33"/>
      <c r="J128" s="33"/>
    </row>
    <row r="129" spans="1:10" ht="15.75" hidden="1">
      <c r="A129" s="210"/>
      <c r="B129" s="211">
        <v>226</v>
      </c>
      <c r="C129" s="53" t="s">
        <v>10</v>
      </c>
      <c r="D129" s="48"/>
      <c r="E129" s="47" t="s">
        <v>87</v>
      </c>
      <c r="F129" s="38"/>
      <c r="G129" s="49" t="e">
        <f>H129/F129</f>
        <v>#DIV/0!</v>
      </c>
      <c r="H129" s="33"/>
      <c r="I129" s="33"/>
      <c r="J129" s="33"/>
    </row>
    <row r="130" spans="1:10" ht="15.75" hidden="1">
      <c r="A130" s="337"/>
      <c r="B130" s="338"/>
      <c r="C130" s="53"/>
      <c r="D130" s="48"/>
      <c r="E130" s="47" t="s">
        <v>87</v>
      </c>
      <c r="F130" s="38"/>
      <c r="G130" s="49" t="e">
        <f>H130/F130</f>
        <v>#DIV/0!</v>
      </c>
      <c r="H130" s="33"/>
      <c r="I130" s="33"/>
      <c r="J130" s="33"/>
    </row>
    <row r="131" spans="1:10" s="29" customFormat="1" ht="23.45" hidden="1" customHeight="1">
      <c r="A131" s="210"/>
      <c r="B131" s="211">
        <v>310</v>
      </c>
      <c r="C131" s="53" t="s">
        <v>386</v>
      </c>
      <c r="D131" s="48"/>
      <c r="E131" s="47" t="s">
        <v>87</v>
      </c>
      <c r="F131" s="38"/>
      <c r="G131" s="49" t="e">
        <f>H131/F131</f>
        <v>#DIV/0!</v>
      </c>
      <c r="H131" s="33"/>
      <c r="I131" s="33"/>
      <c r="J131" s="33"/>
    </row>
    <row r="132" spans="1:10" ht="15.75" hidden="1">
      <c r="A132" s="1511" t="s">
        <v>366</v>
      </c>
      <c r="B132" s="1512"/>
      <c r="C132" s="1512"/>
      <c r="D132" s="1512"/>
      <c r="E132" s="1512"/>
      <c r="F132" s="1512"/>
      <c r="G132" s="1513"/>
      <c r="H132" s="8">
        <f>SUM(H128:H131)</f>
        <v>0</v>
      </c>
      <c r="I132" s="8">
        <f>SUM(I128:I131)</f>
        <v>0</v>
      </c>
      <c r="J132" s="8">
        <f>SUM(J128:J131)</f>
        <v>0</v>
      </c>
    </row>
    <row r="133" spans="1:10" ht="12.75" customHeight="1"/>
    <row r="134" spans="1:10" ht="15.75" hidden="1">
      <c r="A134" s="1548" t="s">
        <v>473</v>
      </c>
      <c r="B134" s="1548"/>
      <c r="C134" s="1548"/>
      <c r="D134" s="1548"/>
      <c r="E134" s="1548"/>
      <c r="F134" s="1548"/>
      <c r="G134" s="1548"/>
      <c r="H134" s="1548"/>
      <c r="I134" s="1548"/>
      <c r="J134" s="1549"/>
    </row>
    <row r="135" spans="1:10" ht="15.75" hidden="1">
      <c r="B135" s="1514" t="s">
        <v>38</v>
      </c>
      <c r="C135" s="1514"/>
      <c r="D135" s="1514"/>
      <c r="E135" s="1514"/>
      <c r="F135" s="1514"/>
      <c r="G135" s="1514"/>
      <c r="H135" s="1514"/>
      <c r="I135" s="1514"/>
      <c r="J135" s="1514"/>
    </row>
    <row r="136" spans="1:10" ht="15.75" hidden="1">
      <c r="A136" s="1523" t="s">
        <v>97</v>
      </c>
      <c r="B136" s="1510" t="s">
        <v>105</v>
      </c>
      <c r="C136" s="1510"/>
      <c r="D136" s="1510"/>
      <c r="E136" s="1524" t="s">
        <v>83</v>
      </c>
      <c r="F136" s="1524" t="s">
        <v>84</v>
      </c>
      <c r="G136" s="1525" t="s">
        <v>106</v>
      </c>
      <c r="H136" s="1510" t="s">
        <v>95</v>
      </c>
      <c r="I136" s="1510"/>
      <c r="J136" s="1510"/>
    </row>
    <row r="137" spans="1:10" ht="15.75" hidden="1">
      <c r="A137" s="1523"/>
      <c r="B137" s="1510"/>
      <c r="C137" s="1510"/>
      <c r="D137" s="1510"/>
      <c r="E137" s="1524"/>
      <c r="F137" s="1524"/>
      <c r="G137" s="1525"/>
      <c r="H137" s="25">
        <f>H14</f>
        <v>2024</v>
      </c>
      <c r="I137" s="25">
        <f>I14</f>
        <v>2025</v>
      </c>
      <c r="J137" s="25">
        <f>J14</f>
        <v>2026</v>
      </c>
    </row>
    <row r="138" spans="1:10" hidden="1">
      <c r="A138" s="10">
        <v>1</v>
      </c>
      <c r="B138" s="1509">
        <v>2</v>
      </c>
      <c r="C138" s="1509"/>
      <c r="D138" s="1509"/>
      <c r="E138" s="11">
        <v>3</v>
      </c>
      <c r="F138" s="11">
        <v>4</v>
      </c>
      <c r="G138" s="11">
        <v>5</v>
      </c>
      <c r="H138" s="340">
        <v>6</v>
      </c>
      <c r="I138" s="340">
        <v>7</v>
      </c>
      <c r="J138" s="340">
        <v>8</v>
      </c>
    </row>
    <row r="139" spans="1:10" ht="15.75" hidden="1">
      <c r="A139" s="337"/>
      <c r="B139" s="1339"/>
      <c r="C139" s="1340"/>
      <c r="D139" s="1341"/>
      <c r="E139" s="38"/>
      <c r="F139" s="38"/>
      <c r="G139" s="33" t="e">
        <f>H139/F139/E139</f>
        <v>#DIV/0!</v>
      </c>
      <c r="H139" s="33"/>
      <c r="I139" s="33"/>
      <c r="J139" s="33"/>
    </row>
    <row r="140" spans="1:10" ht="15.75" hidden="1">
      <c r="A140" s="337"/>
      <c r="B140" s="1171"/>
      <c r="C140" s="1172"/>
      <c r="D140" s="1173"/>
      <c r="E140" s="38"/>
      <c r="F140" s="38"/>
      <c r="G140" s="33" t="e">
        <f>H140/F140/E140</f>
        <v>#DIV/0!</v>
      </c>
      <c r="H140" s="33"/>
      <c r="I140" s="33"/>
      <c r="J140" s="33"/>
    </row>
    <row r="141" spans="1:10" ht="15.75" hidden="1">
      <c r="A141" s="337"/>
      <c r="B141" s="1171"/>
      <c r="C141" s="1172"/>
      <c r="D141" s="1173"/>
      <c r="E141" s="38"/>
      <c r="F141" s="38"/>
      <c r="G141" s="33" t="e">
        <f t="shared" ref="G141:G144" si="5">H141/F141/E141</f>
        <v>#DIV/0!</v>
      </c>
      <c r="H141" s="33"/>
      <c r="I141" s="33"/>
      <c r="J141" s="33"/>
    </row>
    <row r="142" spans="1:10" ht="15.75" hidden="1">
      <c r="A142" s="337"/>
      <c r="B142" s="1171"/>
      <c r="C142" s="1172"/>
      <c r="D142" s="1173"/>
      <c r="E142" s="38"/>
      <c r="F142" s="38"/>
      <c r="G142" s="33" t="e">
        <f t="shared" si="5"/>
        <v>#DIV/0!</v>
      </c>
      <c r="H142" s="33"/>
      <c r="I142" s="33"/>
      <c r="J142" s="33"/>
    </row>
    <row r="143" spans="1:10" ht="15.75" hidden="1">
      <c r="A143" s="337"/>
      <c r="B143" s="1171"/>
      <c r="C143" s="1172"/>
      <c r="D143" s="1173"/>
      <c r="E143" s="38"/>
      <c r="F143" s="38"/>
      <c r="G143" s="33" t="e">
        <f t="shared" si="5"/>
        <v>#DIV/0!</v>
      </c>
      <c r="H143" s="33"/>
      <c r="I143" s="33"/>
      <c r="J143" s="33"/>
    </row>
    <row r="144" spans="1:10" ht="15.75" hidden="1">
      <c r="A144" s="337"/>
      <c r="B144" s="1171"/>
      <c r="C144" s="1172"/>
      <c r="D144" s="1173"/>
      <c r="E144" s="38"/>
      <c r="F144" s="38"/>
      <c r="G144" s="33" t="e">
        <f t="shared" si="5"/>
        <v>#DIV/0!</v>
      </c>
      <c r="H144" s="33"/>
      <c r="I144" s="33"/>
      <c r="J144" s="33"/>
    </row>
    <row r="145" spans="1:10" ht="15.75" hidden="1">
      <c r="A145" s="1511" t="s">
        <v>43</v>
      </c>
      <c r="B145" s="1512"/>
      <c r="C145" s="1512"/>
      <c r="D145" s="1512"/>
      <c r="E145" s="1512"/>
      <c r="F145" s="1512"/>
      <c r="G145" s="1513"/>
      <c r="H145" s="8">
        <f>SUM(H139:H144)</f>
        <v>0</v>
      </c>
      <c r="I145" s="8">
        <f>SUM(I139:I144)</f>
        <v>0</v>
      </c>
      <c r="J145" s="8">
        <f>SUM(J139:J144)</f>
        <v>0</v>
      </c>
    </row>
    <row r="146" spans="1:10" ht="21.75" hidden="1" customHeight="1"/>
    <row r="147" spans="1:10" ht="24.75" hidden="1" customHeight="1">
      <c r="B147" s="1514" t="s">
        <v>44</v>
      </c>
      <c r="C147" s="1514"/>
      <c r="D147" s="1514"/>
      <c r="E147" s="1514"/>
      <c r="F147" s="1514"/>
      <c r="G147" s="1514"/>
      <c r="H147" s="1514"/>
      <c r="I147" s="1514"/>
      <c r="J147" s="1514"/>
    </row>
    <row r="148" spans="1:10" ht="15.75" hidden="1">
      <c r="A148" s="1523" t="s">
        <v>97</v>
      </c>
      <c r="B148" s="1510" t="s">
        <v>70</v>
      </c>
      <c r="C148" s="1510"/>
      <c r="D148" s="1510"/>
      <c r="E148" s="1524" t="s">
        <v>45</v>
      </c>
      <c r="F148" s="1524" t="s">
        <v>107</v>
      </c>
      <c r="G148" s="1547" t="s">
        <v>108</v>
      </c>
      <c r="H148" s="1510" t="s">
        <v>95</v>
      </c>
      <c r="I148" s="1510"/>
      <c r="J148" s="1510"/>
    </row>
    <row r="149" spans="1:10" ht="15.75" hidden="1">
      <c r="A149" s="1523"/>
      <c r="B149" s="1510"/>
      <c r="C149" s="1510"/>
      <c r="D149" s="1510"/>
      <c r="E149" s="1524"/>
      <c r="F149" s="1524"/>
      <c r="G149" s="1547"/>
      <c r="H149" s="25">
        <f>H14</f>
        <v>2024</v>
      </c>
      <c r="I149" s="25">
        <f>I14</f>
        <v>2025</v>
      </c>
      <c r="J149" s="25">
        <f>J14</f>
        <v>2026</v>
      </c>
    </row>
    <row r="150" spans="1:10" hidden="1">
      <c r="A150" s="10">
        <v>1</v>
      </c>
      <c r="B150" s="1509">
        <v>2</v>
      </c>
      <c r="C150" s="1509"/>
      <c r="D150" s="1509"/>
      <c r="E150" s="11">
        <v>3</v>
      </c>
      <c r="F150" s="11">
        <v>4</v>
      </c>
      <c r="G150" s="11">
        <v>5</v>
      </c>
      <c r="H150" s="340">
        <v>6</v>
      </c>
      <c r="I150" s="340">
        <v>7</v>
      </c>
      <c r="J150" s="340">
        <v>8</v>
      </c>
    </row>
    <row r="151" spans="1:10" ht="15.75" hidden="1">
      <c r="A151" s="14">
        <v>1</v>
      </c>
      <c r="B151" s="1540" t="s">
        <v>46</v>
      </c>
      <c r="C151" s="1541"/>
      <c r="D151" s="1542"/>
      <c r="E151" s="6" t="s">
        <v>109</v>
      </c>
      <c r="F151" s="38"/>
      <c r="G151" s="39"/>
      <c r="H151" s="33"/>
      <c r="I151" s="33"/>
      <c r="J151" s="33"/>
    </row>
    <row r="152" spans="1:10" ht="15.75" hidden="1">
      <c r="A152" s="14">
        <v>2</v>
      </c>
      <c r="B152" s="1540" t="s">
        <v>47</v>
      </c>
      <c r="C152" s="1541"/>
      <c r="D152" s="1542"/>
      <c r="E152" s="38"/>
      <c r="F152" s="33" t="e">
        <f>H152/E152/G152</f>
        <v>#DIV/0!</v>
      </c>
      <c r="G152" s="39"/>
      <c r="H152" s="33"/>
      <c r="I152" s="33"/>
      <c r="J152" s="33"/>
    </row>
    <row r="153" spans="1:10" ht="15.75" hidden="1">
      <c r="A153" s="14">
        <v>3</v>
      </c>
      <c r="B153" s="1544" t="s">
        <v>9</v>
      </c>
      <c r="C153" s="1545"/>
      <c r="D153" s="1546"/>
      <c r="E153" s="38"/>
      <c r="F153" s="33" t="e">
        <f>H153/E153/G153</f>
        <v>#DIV/0!</v>
      </c>
      <c r="G153" s="39"/>
      <c r="H153" s="33"/>
      <c r="I153" s="33"/>
      <c r="J153" s="33"/>
    </row>
    <row r="154" spans="1:10" ht="15.75" hidden="1">
      <c r="A154" s="1511" t="s">
        <v>48</v>
      </c>
      <c r="B154" s="1512"/>
      <c r="C154" s="1512"/>
      <c r="D154" s="1512"/>
      <c r="E154" s="1512"/>
      <c r="F154" s="1512"/>
      <c r="G154" s="1513"/>
      <c r="H154" s="8">
        <f>SUM(H151:H153)</f>
        <v>0</v>
      </c>
      <c r="I154" s="8">
        <f>SUM(I151:I153)</f>
        <v>0</v>
      </c>
      <c r="J154" s="8">
        <f>SUM(J151:J153)</f>
        <v>0</v>
      </c>
    </row>
    <row r="155" spans="1:10" ht="18.75" hidden="1" customHeight="1"/>
    <row r="156" spans="1:10" ht="15.75" hidden="1">
      <c r="B156" s="1514" t="s">
        <v>110</v>
      </c>
      <c r="C156" s="1514"/>
      <c r="D156" s="1514"/>
      <c r="E156" s="1514"/>
      <c r="F156" s="1514"/>
      <c r="G156" s="1514"/>
      <c r="H156" s="1514"/>
      <c r="I156" s="1514"/>
      <c r="J156" s="1514"/>
    </row>
    <row r="157" spans="1:10" ht="15.75" hidden="1">
      <c r="A157" s="1523" t="s">
        <v>97</v>
      </c>
      <c r="B157" s="1510" t="s">
        <v>70</v>
      </c>
      <c r="C157" s="1510"/>
      <c r="D157" s="1510"/>
      <c r="E157" s="1523" t="s">
        <v>75</v>
      </c>
      <c r="F157" s="1525" t="s">
        <v>71</v>
      </c>
      <c r="G157" s="1525" t="s">
        <v>78</v>
      </c>
      <c r="H157" s="1510" t="s">
        <v>95</v>
      </c>
      <c r="I157" s="1510"/>
      <c r="J157" s="1510"/>
    </row>
    <row r="158" spans="1:10" ht="15.75" hidden="1">
      <c r="A158" s="1523"/>
      <c r="B158" s="1510"/>
      <c r="C158" s="1510"/>
      <c r="D158" s="1510"/>
      <c r="E158" s="1523"/>
      <c r="F158" s="1525"/>
      <c r="G158" s="1525"/>
      <c r="H158" s="25">
        <f>H14</f>
        <v>2024</v>
      </c>
      <c r="I158" s="25">
        <f>I14</f>
        <v>2025</v>
      </c>
      <c r="J158" s="25">
        <f>J14</f>
        <v>2026</v>
      </c>
    </row>
    <row r="159" spans="1:10" hidden="1">
      <c r="A159" s="10">
        <v>1</v>
      </c>
      <c r="B159" s="1509">
        <v>2</v>
      </c>
      <c r="C159" s="1509"/>
      <c r="D159" s="1509"/>
      <c r="E159" s="11">
        <v>3</v>
      </c>
      <c r="F159" s="11">
        <v>4</v>
      </c>
      <c r="G159" s="11">
        <v>5</v>
      </c>
      <c r="H159" s="344">
        <v>6</v>
      </c>
      <c r="I159" s="344">
        <v>7</v>
      </c>
      <c r="J159" s="344">
        <v>8</v>
      </c>
    </row>
    <row r="160" spans="1:10" ht="15.75" hidden="1">
      <c r="A160" s="95">
        <v>1</v>
      </c>
      <c r="B160" s="1199" t="s">
        <v>111</v>
      </c>
      <c r="C160" s="1200"/>
      <c r="D160" s="1201"/>
      <c r="E160" s="53" t="s">
        <v>51</v>
      </c>
      <c r="F160" s="33" t="e">
        <f>H160/G160</f>
        <v>#DIV/0!</v>
      </c>
      <c r="G160" s="33"/>
      <c r="H160" s="33"/>
      <c r="I160" s="33"/>
      <c r="J160" s="33"/>
    </row>
    <row r="161" spans="1:10" ht="15.75" hidden="1">
      <c r="A161" s="95">
        <v>2</v>
      </c>
      <c r="B161" s="1199" t="s">
        <v>52</v>
      </c>
      <c r="C161" s="1200"/>
      <c r="D161" s="1201"/>
      <c r="E161" s="267" t="s">
        <v>51</v>
      </c>
      <c r="F161" s="33" t="e">
        <f>H161/G161</f>
        <v>#DIV/0!</v>
      </c>
      <c r="G161" s="33"/>
      <c r="H161" s="33"/>
      <c r="I161" s="33"/>
      <c r="J161" s="33"/>
    </row>
    <row r="162" spans="1:10" ht="15.75" hidden="1">
      <c r="A162" s="95">
        <v>3</v>
      </c>
      <c r="B162" s="1174" t="s">
        <v>682</v>
      </c>
      <c r="C162" s="1175"/>
      <c r="D162" s="1176"/>
      <c r="E162" s="267" t="s">
        <v>51</v>
      </c>
      <c r="F162" s="33" t="e">
        <f>H162/G162</f>
        <v>#DIV/0!</v>
      </c>
      <c r="G162" s="33"/>
      <c r="H162" s="33"/>
      <c r="I162" s="33"/>
      <c r="J162" s="33"/>
    </row>
    <row r="163" spans="1:10" ht="15.6" hidden="1" customHeight="1">
      <c r="A163" s="95">
        <v>4</v>
      </c>
      <c r="B163" s="1174" t="s">
        <v>681</v>
      </c>
      <c r="C163" s="1175"/>
      <c r="D163" s="1176"/>
      <c r="E163" s="267" t="s">
        <v>51</v>
      </c>
      <c r="F163" s="33" t="e">
        <f>H163/G163</f>
        <v>#DIV/0!</v>
      </c>
      <c r="G163" s="33"/>
      <c r="H163" s="33"/>
      <c r="I163" s="33"/>
      <c r="J163" s="33"/>
    </row>
    <row r="164" spans="1:10" ht="15.75" hidden="1">
      <c r="A164" s="1511" t="s">
        <v>55</v>
      </c>
      <c r="B164" s="1512"/>
      <c r="C164" s="1512"/>
      <c r="D164" s="1512"/>
      <c r="E164" s="1512"/>
      <c r="F164" s="1512"/>
      <c r="G164" s="1513"/>
      <c r="H164" s="8">
        <f>SUM(H160:H163)</f>
        <v>0</v>
      </c>
      <c r="I164" s="8">
        <f>SUM(I160:I163)</f>
        <v>0</v>
      </c>
      <c r="J164" s="8">
        <f>SUM(J160:J163)</f>
        <v>0</v>
      </c>
    </row>
    <row r="165" spans="1:10" ht="32.25" hidden="1" customHeight="1"/>
    <row r="166" spans="1:10" ht="21.75" hidden="1" customHeight="1">
      <c r="B166" s="1514" t="s">
        <v>112</v>
      </c>
      <c r="C166" s="1514"/>
      <c r="D166" s="1514"/>
      <c r="E166" s="1514"/>
      <c r="F166" s="1514"/>
      <c r="G166" s="1514"/>
      <c r="H166" s="1514"/>
      <c r="I166" s="1514"/>
      <c r="J166" s="1514"/>
    </row>
    <row r="167" spans="1:10" ht="15.75" hidden="1">
      <c r="A167" s="1523" t="s">
        <v>97</v>
      </c>
      <c r="B167" s="1510" t="s">
        <v>70</v>
      </c>
      <c r="C167" s="1510"/>
      <c r="D167" s="1510"/>
      <c r="E167" s="1524" t="s">
        <v>114</v>
      </c>
      <c r="F167" s="1543" t="s">
        <v>79</v>
      </c>
      <c r="G167" s="1543" t="s">
        <v>115</v>
      </c>
      <c r="H167" s="1510" t="s">
        <v>95</v>
      </c>
      <c r="I167" s="1510"/>
      <c r="J167" s="1510"/>
    </row>
    <row r="168" spans="1:10" ht="15.75" hidden="1">
      <c r="A168" s="1523"/>
      <c r="B168" s="1510"/>
      <c r="C168" s="1510"/>
      <c r="D168" s="1510"/>
      <c r="E168" s="1524"/>
      <c r="F168" s="1543"/>
      <c r="G168" s="1543"/>
      <c r="H168" s="25">
        <f>H14</f>
        <v>2024</v>
      </c>
      <c r="I168" s="25">
        <f>I14</f>
        <v>2025</v>
      </c>
      <c r="J168" s="25">
        <f>J14</f>
        <v>2026</v>
      </c>
    </row>
    <row r="169" spans="1:10" hidden="1">
      <c r="A169" s="10">
        <v>1</v>
      </c>
      <c r="B169" s="1509">
        <v>2</v>
      </c>
      <c r="C169" s="1509"/>
      <c r="D169" s="1509"/>
      <c r="E169" s="11">
        <v>3</v>
      </c>
      <c r="F169" s="11">
        <v>4</v>
      </c>
      <c r="G169" s="11">
        <v>5</v>
      </c>
      <c r="H169" s="344">
        <v>6</v>
      </c>
      <c r="I169" s="344">
        <v>7</v>
      </c>
      <c r="J169" s="344">
        <v>8</v>
      </c>
    </row>
    <row r="170" spans="1:10" ht="15.75" hidden="1">
      <c r="A170" s="14">
        <v>1</v>
      </c>
      <c r="B170" s="1540" t="s">
        <v>56</v>
      </c>
      <c r="C170" s="1541"/>
      <c r="D170" s="1542"/>
      <c r="E170" s="55"/>
      <c r="F170" s="33"/>
      <c r="G170" s="33"/>
      <c r="H170" s="33"/>
      <c r="I170" s="33"/>
      <c r="J170" s="33"/>
    </row>
    <row r="171" spans="1:10" ht="15.75" hidden="1">
      <c r="A171" s="14">
        <v>2</v>
      </c>
      <c r="B171" s="1540" t="s">
        <v>113</v>
      </c>
      <c r="C171" s="1541"/>
      <c r="D171" s="1542"/>
      <c r="E171" s="55"/>
      <c r="F171" s="33"/>
      <c r="G171" s="33"/>
      <c r="H171" s="33"/>
      <c r="I171" s="33"/>
      <c r="J171" s="33"/>
    </row>
    <row r="172" spans="1:10" ht="15.75" hidden="1">
      <c r="A172" s="1511" t="s">
        <v>57</v>
      </c>
      <c r="B172" s="1512"/>
      <c r="C172" s="1512"/>
      <c r="D172" s="1512"/>
      <c r="E172" s="1512"/>
      <c r="F172" s="1512"/>
      <c r="G172" s="1513"/>
      <c r="H172" s="8">
        <f>SUM(H170:H171)</f>
        <v>0</v>
      </c>
      <c r="I172" s="8">
        <f>SUM(I170:I171)</f>
        <v>0</v>
      </c>
      <c r="J172" s="8">
        <f>SUM(J170:J171)</f>
        <v>0</v>
      </c>
    </row>
    <row r="174" spans="1:10" ht="17.25" customHeight="1">
      <c r="B174" s="1514" t="s">
        <v>125</v>
      </c>
      <c r="C174" s="1514"/>
      <c r="D174" s="1514"/>
      <c r="E174" s="1514"/>
      <c r="F174" s="1514"/>
      <c r="G174" s="1514"/>
      <c r="H174" s="1514"/>
      <c r="I174" s="1514"/>
      <c r="J174" s="1514"/>
    </row>
    <row r="175" spans="1:10" ht="23.25" customHeight="1">
      <c r="A175" s="1515" t="s">
        <v>97</v>
      </c>
      <c r="B175" s="1517" t="s">
        <v>70</v>
      </c>
      <c r="C175" s="1518"/>
      <c r="D175" s="1519"/>
      <c r="E175" s="1523" t="s">
        <v>75</v>
      </c>
      <c r="F175" s="1524" t="s">
        <v>34</v>
      </c>
      <c r="G175" s="1525" t="s">
        <v>103</v>
      </c>
      <c r="H175" s="1510" t="s">
        <v>95</v>
      </c>
      <c r="I175" s="1510"/>
      <c r="J175" s="1510"/>
    </row>
    <row r="176" spans="1:10" ht="18" customHeight="1">
      <c r="A176" s="1516"/>
      <c r="B176" s="1520"/>
      <c r="C176" s="1521"/>
      <c r="D176" s="1522"/>
      <c r="E176" s="1523"/>
      <c r="F176" s="1524"/>
      <c r="G176" s="1525"/>
      <c r="H176" s="25">
        <f>H14</f>
        <v>2024</v>
      </c>
      <c r="I176" s="25">
        <f>I14</f>
        <v>2025</v>
      </c>
      <c r="J176" s="25">
        <f>J14</f>
        <v>2026</v>
      </c>
    </row>
    <row r="177" spans="1:10">
      <c r="A177" s="10">
        <v>1</v>
      </c>
      <c r="B177" s="1509">
        <v>2</v>
      </c>
      <c r="C177" s="1509"/>
      <c r="D177" s="1509"/>
      <c r="E177" s="11">
        <v>3</v>
      </c>
      <c r="F177" s="11">
        <v>4</v>
      </c>
      <c r="G177" s="11">
        <v>5</v>
      </c>
      <c r="H177" s="344">
        <v>6</v>
      </c>
      <c r="I177" s="344">
        <v>7</v>
      </c>
      <c r="J177" s="344">
        <v>8</v>
      </c>
    </row>
    <row r="178" spans="1:10" ht="30.75" customHeight="1">
      <c r="A178" s="16">
        <v>1</v>
      </c>
      <c r="B178" s="1537" t="s">
        <v>832</v>
      </c>
      <c r="C178" s="1538"/>
      <c r="D178" s="1539"/>
      <c r="E178" s="17" t="s">
        <v>109</v>
      </c>
      <c r="F178" s="18" t="s">
        <v>109</v>
      </c>
      <c r="G178" s="19" t="s">
        <v>109</v>
      </c>
      <c r="H178" s="21">
        <f>SUM(H179:H192)</f>
        <v>10000</v>
      </c>
      <c r="I178" s="21">
        <f>SUM(I179:I192)</f>
        <v>10000</v>
      </c>
      <c r="J178" s="21">
        <f>SUM(J179:J192)</f>
        <v>10000</v>
      </c>
    </row>
    <row r="179" spans="1:10" ht="15.75">
      <c r="A179" s="343"/>
      <c r="B179" s="1174" t="s">
        <v>903</v>
      </c>
      <c r="C179" s="1175"/>
      <c r="D179" s="1176"/>
      <c r="E179" s="621" t="s">
        <v>88</v>
      </c>
      <c r="F179" s="39">
        <v>1</v>
      </c>
      <c r="G179" s="33">
        <f t="shared" ref="G179:G192" si="6">H179/F179</f>
        <v>10000</v>
      </c>
      <c r="H179" s="197">
        <v>10000</v>
      </c>
      <c r="I179" s="197">
        <v>10000</v>
      </c>
      <c r="J179" s="197">
        <v>10000</v>
      </c>
    </row>
    <row r="180" spans="1:10" ht="15.75" hidden="1">
      <c r="A180" s="343"/>
      <c r="B180" s="1174"/>
      <c r="C180" s="1175"/>
      <c r="D180" s="1176"/>
      <c r="E180" s="57"/>
      <c r="F180" s="39"/>
      <c r="G180" s="33" t="e">
        <f t="shared" si="6"/>
        <v>#DIV/0!</v>
      </c>
      <c r="H180" s="33"/>
      <c r="I180" s="33"/>
      <c r="J180" s="33"/>
    </row>
    <row r="181" spans="1:10" ht="12.75" hidden="1" customHeight="1">
      <c r="A181" s="343"/>
      <c r="B181" s="1174"/>
      <c r="C181" s="1175"/>
      <c r="D181" s="1176"/>
      <c r="E181" s="342"/>
      <c r="F181" s="39"/>
      <c r="G181" s="33" t="e">
        <f t="shared" si="6"/>
        <v>#DIV/0!</v>
      </c>
      <c r="H181" s="33"/>
      <c r="I181" s="33"/>
      <c r="J181" s="33"/>
    </row>
    <row r="182" spans="1:10" ht="15.75" hidden="1">
      <c r="A182" s="343"/>
      <c r="B182" s="1174"/>
      <c r="C182" s="1175"/>
      <c r="D182" s="1176"/>
      <c r="E182" s="342"/>
      <c r="F182" s="38"/>
      <c r="G182" s="33" t="e">
        <f t="shared" si="6"/>
        <v>#DIV/0!</v>
      </c>
      <c r="H182" s="33"/>
      <c r="I182" s="33"/>
      <c r="J182" s="33"/>
    </row>
    <row r="183" spans="1:10" ht="15.75" hidden="1">
      <c r="A183" s="343"/>
      <c r="B183" s="1174"/>
      <c r="C183" s="1175"/>
      <c r="D183" s="1176"/>
      <c r="E183" s="342"/>
      <c r="F183" s="38"/>
      <c r="G183" s="33" t="e">
        <f t="shared" si="6"/>
        <v>#DIV/0!</v>
      </c>
      <c r="H183" s="33"/>
      <c r="I183" s="33"/>
      <c r="J183" s="33"/>
    </row>
    <row r="184" spans="1:10" ht="15.75" hidden="1">
      <c r="A184" s="343"/>
      <c r="B184" s="1174"/>
      <c r="C184" s="1175"/>
      <c r="D184" s="1176"/>
      <c r="E184" s="342"/>
      <c r="F184" s="38"/>
      <c r="G184" s="33" t="e">
        <f t="shared" si="6"/>
        <v>#DIV/0!</v>
      </c>
      <c r="H184" s="33"/>
      <c r="I184" s="33"/>
      <c r="J184" s="33"/>
    </row>
    <row r="185" spans="1:10" ht="15.75" hidden="1">
      <c r="A185" s="343"/>
      <c r="B185" s="1174"/>
      <c r="C185" s="1175"/>
      <c r="D185" s="1176"/>
      <c r="E185" s="342"/>
      <c r="F185" s="38"/>
      <c r="G185" s="33" t="e">
        <f t="shared" si="6"/>
        <v>#DIV/0!</v>
      </c>
      <c r="H185" s="33"/>
      <c r="I185" s="33"/>
      <c r="J185" s="33"/>
    </row>
    <row r="186" spans="1:10" ht="15.75" hidden="1">
      <c r="A186" s="343"/>
      <c r="B186" s="1174"/>
      <c r="C186" s="1175"/>
      <c r="D186" s="1176"/>
      <c r="E186" s="342"/>
      <c r="F186" s="38"/>
      <c r="G186" s="33" t="e">
        <f t="shared" si="6"/>
        <v>#DIV/0!</v>
      </c>
      <c r="H186" s="33"/>
      <c r="I186" s="33"/>
      <c r="J186" s="33"/>
    </row>
    <row r="187" spans="1:10" ht="15.75" hidden="1">
      <c r="A187" s="343"/>
      <c r="B187" s="1174"/>
      <c r="C187" s="1175"/>
      <c r="D187" s="1176"/>
      <c r="E187" s="342"/>
      <c r="F187" s="38"/>
      <c r="G187" s="33" t="e">
        <f t="shared" si="6"/>
        <v>#DIV/0!</v>
      </c>
      <c r="H187" s="197"/>
      <c r="I187" s="197"/>
      <c r="J187" s="197"/>
    </row>
    <row r="188" spans="1:10" ht="15.75" hidden="1">
      <c r="A188" s="343"/>
      <c r="B188" s="1174"/>
      <c r="C188" s="1175"/>
      <c r="D188" s="1176"/>
      <c r="E188" s="342"/>
      <c r="F188" s="38"/>
      <c r="G188" s="33" t="e">
        <f t="shared" si="6"/>
        <v>#DIV/0!</v>
      </c>
      <c r="H188" s="197"/>
      <c r="I188" s="197"/>
      <c r="J188" s="197"/>
    </row>
    <row r="189" spans="1:10" ht="15.75" hidden="1">
      <c r="A189" s="343"/>
      <c r="B189" s="1174"/>
      <c r="C189" s="1175"/>
      <c r="D189" s="1176"/>
      <c r="E189" s="342"/>
      <c r="F189" s="38"/>
      <c r="G189" s="33" t="e">
        <f t="shared" si="6"/>
        <v>#DIV/0!</v>
      </c>
      <c r="H189" s="33"/>
      <c r="I189" s="33"/>
      <c r="J189" s="33"/>
    </row>
    <row r="190" spans="1:10" ht="15.75" hidden="1">
      <c r="A190" s="343"/>
      <c r="B190" s="1174"/>
      <c r="C190" s="1175"/>
      <c r="D190" s="1176"/>
      <c r="E190" s="342"/>
      <c r="F190" s="38"/>
      <c r="G190" s="33" t="e">
        <f t="shared" si="6"/>
        <v>#DIV/0!</v>
      </c>
      <c r="H190" s="33"/>
      <c r="I190" s="33"/>
      <c r="J190" s="33"/>
    </row>
    <row r="191" spans="1:10" ht="15.75" hidden="1">
      <c r="A191" s="343"/>
      <c r="B191" s="1174"/>
      <c r="C191" s="1175"/>
      <c r="D191" s="1176"/>
      <c r="E191" s="342"/>
      <c r="F191" s="38"/>
      <c r="G191" s="33" t="e">
        <f t="shared" si="6"/>
        <v>#DIV/0!</v>
      </c>
      <c r="H191" s="33"/>
      <c r="I191" s="33"/>
      <c r="J191" s="33"/>
    </row>
    <row r="192" spans="1:10" ht="15" hidden="1" customHeight="1">
      <c r="A192" s="343"/>
      <c r="B192" s="1174"/>
      <c r="C192" s="1175"/>
      <c r="D192" s="1176"/>
      <c r="E192" s="455"/>
      <c r="F192" s="39"/>
      <c r="G192" s="33" t="e">
        <f t="shared" si="6"/>
        <v>#DIV/0!</v>
      </c>
      <c r="H192" s="33"/>
      <c r="I192" s="33"/>
      <c r="J192" s="33"/>
    </row>
    <row r="193" spans="1:10" ht="15.75" hidden="1">
      <c r="A193" s="16">
        <v>2</v>
      </c>
      <c r="B193" s="1537" t="s">
        <v>831</v>
      </c>
      <c r="C193" s="1538"/>
      <c r="D193" s="1539"/>
      <c r="E193" s="17" t="s">
        <v>109</v>
      </c>
      <c r="F193" s="18" t="s">
        <v>109</v>
      </c>
      <c r="G193" s="19" t="s">
        <v>109</v>
      </c>
      <c r="H193" s="21">
        <f>SUM(H194:H199)</f>
        <v>0</v>
      </c>
      <c r="I193" s="21">
        <f>SUM(I194:I199)</f>
        <v>0</v>
      </c>
      <c r="J193" s="21">
        <f>SUM(J194:J199)</f>
        <v>0</v>
      </c>
    </row>
    <row r="194" spans="1:10" s="29" customFormat="1" ht="15.75" hidden="1">
      <c r="A194" s="343"/>
      <c r="B194" s="1174"/>
      <c r="C194" s="1175"/>
      <c r="D194" s="1176"/>
      <c r="E194" s="342" t="s">
        <v>85</v>
      </c>
      <c r="F194" s="39"/>
      <c r="G194" s="33" t="e">
        <f t="shared" ref="G194:G199" si="7">H194/F194</f>
        <v>#DIV/0!</v>
      </c>
      <c r="H194" s="33"/>
      <c r="I194" s="33"/>
      <c r="J194" s="33"/>
    </row>
    <row r="195" spans="1:10" s="29" customFormat="1" ht="15.75" hidden="1">
      <c r="A195" s="343"/>
      <c r="B195" s="1174"/>
      <c r="C195" s="1175"/>
      <c r="D195" s="1176"/>
      <c r="E195" s="342"/>
      <c r="F195" s="39"/>
      <c r="G195" s="33" t="e">
        <f t="shared" si="7"/>
        <v>#DIV/0!</v>
      </c>
      <c r="H195" s="33"/>
      <c r="I195" s="33"/>
      <c r="J195" s="33"/>
    </row>
    <row r="196" spans="1:10" s="29" customFormat="1" ht="15.75" hidden="1">
      <c r="A196" s="343"/>
      <c r="B196" s="1174"/>
      <c r="C196" s="1175"/>
      <c r="D196" s="1176"/>
      <c r="E196" s="342"/>
      <c r="F196" s="39"/>
      <c r="G196" s="33" t="e">
        <f t="shared" si="7"/>
        <v>#DIV/0!</v>
      </c>
      <c r="H196" s="33"/>
      <c r="I196" s="33"/>
      <c r="J196" s="33"/>
    </row>
    <row r="197" spans="1:10" s="29" customFormat="1" ht="15.75" hidden="1">
      <c r="A197" s="343"/>
      <c r="B197" s="1174"/>
      <c r="C197" s="1175"/>
      <c r="D197" s="1176"/>
      <c r="E197" s="342"/>
      <c r="F197" s="39"/>
      <c r="G197" s="33" t="e">
        <f t="shared" si="7"/>
        <v>#DIV/0!</v>
      </c>
      <c r="H197" s="33"/>
      <c r="I197" s="33"/>
      <c r="J197" s="33"/>
    </row>
    <row r="198" spans="1:10" s="29" customFormat="1" ht="15.75" hidden="1">
      <c r="A198" s="343"/>
      <c r="B198" s="1174"/>
      <c r="C198" s="1175"/>
      <c r="D198" s="1176"/>
      <c r="E198" s="342" t="s">
        <v>87</v>
      </c>
      <c r="F198" s="39"/>
      <c r="G198" s="33" t="e">
        <f t="shared" si="7"/>
        <v>#DIV/0!</v>
      </c>
      <c r="H198" s="33"/>
      <c r="I198" s="33"/>
      <c r="J198" s="33"/>
    </row>
    <row r="199" spans="1:10" s="29" customFormat="1" ht="15.75" hidden="1">
      <c r="A199" s="343"/>
      <c r="B199" s="1174"/>
      <c r="C199" s="1175"/>
      <c r="D199" s="1176"/>
      <c r="E199" s="342" t="s">
        <v>88</v>
      </c>
      <c r="F199" s="38"/>
      <c r="G199" s="33" t="e">
        <f t="shared" si="7"/>
        <v>#DIV/0!</v>
      </c>
      <c r="H199" s="33"/>
      <c r="I199" s="33"/>
      <c r="J199" s="33"/>
    </row>
    <row r="200" spans="1:10" ht="46.9" hidden="1" customHeight="1">
      <c r="A200" s="16">
        <v>3</v>
      </c>
      <c r="B200" s="1537" t="s">
        <v>829</v>
      </c>
      <c r="C200" s="1538"/>
      <c r="D200" s="1539"/>
      <c r="E200" s="17" t="s">
        <v>109</v>
      </c>
      <c r="F200" s="18" t="s">
        <v>109</v>
      </c>
      <c r="G200" s="19" t="s">
        <v>109</v>
      </c>
      <c r="H200" s="21">
        <f>SUM(H201:H206)</f>
        <v>0</v>
      </c>
      <c r="I200" s="21">
        <f>SUM(I201:I206)</f>
        <v>0</v>
      </c>
      <c r="J200" s="21">
        <f>SUM(J201:J206)</f>
        <v>0</v>
      </c>
    </row>
    <row r="201" spans="1:10" s="20" customFormat="1" ht="15.75" hidden="1">
      <c r="A201" s="96"/>
      <c r="B201" s="1254"/>
      <c r="C201" s="1290"/>
      <c r="D201" s="1255"/>
      <c r="E201" s="57" t="s">
        <v>87</v>
      </c>
      <c r="F201" s="58"/>
      <c r="G201" s="33" t="e">
        <f>H201/F201</f>
        <v>#DIV/0!</v>
      </c>
      <c r="H201" s="33"/>
      <c r="I201" s="33"/>
      <c r="J201" s="33"/>
    </row>
    <row r="202" spans="1:10" s="20" customFormat="1" ht="14.25" hidden="1" customHeight="1">
      <c r="A202" s="96"/>
      <c r="B202" s="1254"/>
      <c r="C202" s="1290"/>
      <c r="D202" s="1255"/>
      <c r="E202" s="57" t="s">
        <v>88</v>
      </c>
      <c r="F202" s="58"/>
      <c r="G202" s="33" t="e">
        <f t="shared" ref="G202:G220" si="8">H202/F202</f>
        <v>#DIV/0!</v>
      </c>
      <c r="H202" s="33"/>
      <c r="I202" s="33"/>
      <c r="J202" s="33"/>
    </row>
    <row r="203" spans="1:10" s="20" customFormat="1" ht="15.75" hidden="1">
      <c r="A203" s="96"/>
      <c r="B203" s="1254"/>
      <c r="C203" s="1290"/>
      <c r="D203" s="1255"/>
      <c r="E203" s="57" t="s">
        <v>88</v>
      </c>
      <c r="F203" s="58"/>
      <c r="G203" s="33" t="e">
        <f t="shared" si="8"/>
        <v>#DIV/0!</v>
      </c>
      <c r="H203" s="33"/>
      <c r="I203" s="33"/>
      <c r="J203" s="33"/>
    </row>
    <row r="204" spans="1:10" s="20" customFormat="1" ht="15.75" hidden="1">
      <c r="A204" s="96"/>
      <c r="B204" s="1254"/>
      <c r="C204" s="1290"/>
      <c r="D204" s="1255"/>
      <c r="E204" s="57" t="s">
        <v>88</v>
      </c>
      <c r="F204" s="58"/>
      <c r="G204" s="33" t="e">
        <f t="shared" si="8"/>
        <v>#DIV/0!</v>
      </c>
      <c r="H204" s="33"/>
      <c r="I204" s="33"/>
      <c r="J204" s="33"/>
    </row>
    <row r="205" spans="1:10" s="20" customFormat="1" ht="15.75" hidden="1">
      <c r="A205" s="96"/>
      <c r="B205" s="1254"/>
      <c r="C205" s="1290"/>
      <c r="D205" s="1255"/>
      <c r="E205" s="57" t="s">
        <v>88</v>
      </c>
      <c r="F205" s="58"/>
      <c r="G205" s="33" t="e">
        <f t="shared" si="8"/>
        <v>#DIV/0!</v>
      </c>
      <c r="H205" s="33"/>
      <c r="I205" s="33"/>
      <c r="J205" s="33"/>
    </row>
    <row r="206" spans="1:10" s="20" customFormat="1" ht="15.75" hidden="1">
      <c r="A206" s="96"/>
      <c r="B206" s="1254"/>
      <c r="C206" s="1290"/>
      <c r="D206" s="1255"/>
      <c r="E206" s="57" t="s">
        <v>88</v>
      </c>
      <c r="F206" s="58"/>
      <c r="G206" s="33" t="e">
        <f>H206/F206</f>
        <v>#DIV/0!</v>
      </c>
      <c r="H206" s="33"/>
      <c r="I206" s="33"/>
      <c r="J206" s="33"/>
    </row>
    <row r="207" spans="1:10" s="20" customFormat="1" ht="31.9" hidden="1" customHeight="1">
      <c r="A207" s="16">
        <v>4</v>
      </c>
      <c r="B207" s="1537" t="s">
        <v>124</v>
      </c>
      <c r="C207" s="1538"/>
      <c r="D207" s="1539"/>
      <c r="E207" s="17" t="s">
        <v>109</v>
      </c>
      <c r="F207" s="18" t="s">
        <v>109</v>
      </c>
      <c r="G207" s="19" t="s">
        <v>109</v>
      </c>
      <c r="H207" s="21">
        <f>SUM(H208:H213)</f>
        <v>0</v>
      </c>
      <c r="I207" s="21">
        <f>SUM(I208:I213)</f>
        <v>0</v>
      </c>
      <c r="J207" s="21">
        <f>SUM(J208:J213)</f>
        <v>0</v>
      </c>
    </row>
    <row r="208" spans="1:10" ht="15.75" hidden="1" customHeight="1">
      <c r="A208" s="343"/>
      <c r="B208" s="1174"/>
      <c r="C208" s="1175"/>
      <c r="D208" s="1176"/>
      <c r="E208" s="342"/>
      <c r="F208" s="38"/>
      <c r="G208" s="33" t="e">
        <f t="shared" si="8"/>
        <v>#DIV/0!</v>
      </c>
      <c r="H208" s="33"/>
      <c r="I208" s="33"/>
      <c r="J208" s="33"/>
    </row>
    <row r="209" spans="1:10" ht="15.75" hidden="1">
      <c r="A209" s="343"/>
      <c r="B209" s="1174"/>
      <c r="C209" s="1175"/>
      <c r="D209" s="1176"/>
      <c r="E209" s="342"/>
      <c r="F209" s="38"/>
      <c r="G209" s="33" t="e">
        <f t="shared" si="8"/>
        <v>#DIV/0!</v>
      </c>
      <c r="H209" s="33"/>
      <c r="I209" s="33"/>
      <c r="J209" s="33"/>
    </row>
    <row r="210" spans="1:10" ht="15.75" hidden="1">
      <c r="A210" s="343"/>
      <c r="B210" s="1174"/>
      <c r="C210" s="1175"/>
      <c r="D210" s="1176"/>
      <c r="E210" s="342"/>
      <c r="F210" s="38"/>
      <c r="G210" s="33" t="e">
        <f t="shared" si="8"/>
        <v>#DIV/0!</v>
      </c>
      <c r="H210" s="33"/>
      <c r="I210" s="33"/>
      <c r="J210" s="33"/>
    </row>
    <row r="211" spans="1:10" ht="15.75" hidden="1">
      <c r="A211" s="343"/>
      <c r="B211" s="1174"/>
      <c r="C211" s="1175"/>
      <c r="D211" s="1176"/>
      <c r="E211" s="342"/>
      <c r="F211" s="38"/>
      <c r="G211" s="33" t="e">
        <f t="shared" si="8"/>
        <v>#DIV/0!</v>
      </c>
      <c r="H211" s="33"/>
      <c r="I211" s="33"/>
      <c r="J211" s="33"/>
    </row>
    <row r="212" spans="1:10" ht="15.75" hidden="1">
      <c r="A212" s="343"/>
      <c r="B212" s="1174"/>
      <c r="C212" s="1175"/>
      <c r="D212" s="1176"/>
      <c r="E212" s="342"/>
      <c r="F212" s="38"/>
      <c r="G212" s="33" t="e">
        <f t="shared" si="8"/>
        <v>#DIV/0!</v>
      </c>
      <c r="H212" s="33"/>
      <c r="I212" s="33"/>
      <c r="J212" s="33"/>
    </row>
    <row r="213" spans="1:10" ht="15.75" hidden="1">
      <c r="A213" s="343"/>
      <c r="B213" s="1174"/>
      <c r="C213" s="1175"/>
      <c r="D213" s="1176"/>
      <c r="E213" s="342"/>
      <c r="F213" s="38"/>
      <c r="G213" s="33" t="e">
        <f t="shared" si="8"/>
        <v>#DIV/0!</v>
      </c>
      <c r="H213" s="33"/>
      <c r="I213" s="33"/>
      <c r="J213" s="33"/>
    </row>
    <row r="214" spans="1:10" ht="15.75" hidden="1">
      <c r="A214" s="16">
        <v>5</v>
      </c>
      <c r="B214" s="1230" t="s">
        <v>415</v>
      </c>
      <c r="C214" s="1231"/>
      <c r="D214" s="1232"/>
      <c r="E214" s="17" t="s">
        <v>109</v>
      </c>
      <c r="F214" s="18" t="s">
        <v>109</v>
      </c>
      <c r="G214" s="19" t="s">
        <v>109</v>
      </c>
      <c r="H214" s="21">
        <f>SUM(H215:H220)</f>
        <v>0</v>
      </c>
      <c r="I214" s="21">
        <f>SUM(I215:I220)</f>
        <v>0</v>
      </c>
      <c r="J214" s="21">
        <f>SUM(J215:J220)</f>
        <v>0</v>
      </c>
    </row>
    <row r="215" spans="1:10" ht="15.75" hidden="1">
      <c r="A215" s="343"/>
      <c r="B215" s="1174"/>
      <c r="C215" s="1175"/>
      <c r="D215" s="1176"/>
      <c r="E215" s="342"/>
      <c r="F215" s="38"/>
      <c r="G215" s="33" t="e">
        <f t="shared" si="8"/>
        <v>#DIV/0!</v>
      </c>
      <c r="H215" s="33"/>
      <c r="I215" s="33"/>
      <c r="J215" s="33"/>
    </row>
    <row r="216" spans="1:10" ht="15.75" hidden="1">
      <c r="A216" s="343"/>
      <c r="B216" s="1339"/>
      <c r="C216" s="1340"/>
      <c r="D216" s="1341"/>
      <c r="E216" s="342"/>
      <c r="F216" s="38"/>
      <c r="G216" s="33" t="e">
        <f t="shared" si="8"/>
        <v>#DIV/0!</v>
      </c>
      <c r="H216" s="33"/>
      <c r="I216" s="33"/>
      <c r="J216" s="33"/>
    </row>
    <row r="217" spans="1:10" ht="15.75" hidden="1">
      <c r="A217" s="343"/>
      <c r="B217" s="1174"/>
      <c r="C217" s="1175"/>
      <c r="D217" s="1176"/>
      <c r="E217" s="342"/>
      <c r="F217" s="38"/>
      <c r="G217" s="33" t="e">
        <f t="shared" si="8"/>
        <v>#DIV/0!</v>
      </c>
      <c r="H217" s="33"/>
      <c r="I217" s="33"/>
      <c r="J217" s="33"/>
    </row>
    <row r="218" spans="1:10" ht="15.75" hidden="1">
      <c r="A218" s="343"/>
      <c r="B218" s="1174"/>
      <c r="C218" s="1175"/>
      <c r="D218" s="1176"/>
      <c r="E218" s="342"/>
      <c r="F218" s="38"/>
      <c r="G218" s="33" t="e">
        <f t="shared" si="8"/>
        <v>#DIV/0!</v>
      </c>
      <c r="H218" s="33"/>
      <c r="I218" s="33"/>
      <c r="J218" s="33"/>
    </row>
    <row r="219" spans="1:10" ht="15.75" hidden="1">
      <c r="A219" s="343"/>
      <c r="B219" s="1174"/>
      <c r="C219" s="1175"/>
      <c r="D219" s="1176"/>
      <c r="E219" s="342"/>
      <c r="F219" s="38"/>
      <c r="G219" s="33" t="e">
        <f t="shared" si="8"/>
        <v>#DIV/0!</v>
      </c>
      <c r="H219" s="33"/>
      <c r="I219" s="33"/>
      <c r="J219" s="33"/>
    </row>
    <row r="220" spans="1:10" ht="15.75" hidden="1">
      <c r="A220" s="343"/>
      <c r="B220" s="1460"/>
      <c r="C220" s="1461"/>
      <c r="D220" s="1462"/>
      <c r="E220" s="342"/>
      <c r="F220" s="38"/>
      <c r="G220" s="33" t="e">
        <f t="shared" si="8"/>
        <v>#DIV/0!</v>
      </c>
      <c r="H220" s="33"/>
      <c r="I220" s="33"/>
      <c r="J220" s="33"/>
    </row>
    <row r="221" spans="1:10" ht="15.75">
      <c r="A221" s="1511" t="s">
        <v>59</v>
      </c>
      <c r="B221" s="1512"/>
      <c r="C221" s="1512"/>
      <c r="D221" s="1512"/>
      <c r="E221" s="1512"/>
      <c r="F221" s="1512"/>
      <c r="G221" s="1513"/>
      <c r="H221" s="8">
        <f>H178+H193+H200+H207+H214</f>
        <v>10000</v>
      </c>
      <c r="I221" s="8">
        <f>I178+I193+I200+I207+I214</f>
        <v>10000</v>
      </c>
      <c r="J221" s="8">
        <f>J178+J193+J200+J207+J214</f>
        <v>10000</v>
      </c>
    </row>
    <row r="223" spans="1:10" ht="15.75">
      <c r="B223" s="1514" t="s">
        <v>126</v>
      </c>
      <c r="C223" s="1514"/>
      <c r="D223" s="1514"/>
      <c r="E223" s="1514"/>
      <c r="F223" s="1514"/>
      <c r="G223" s="1514"/>
      <c r="H223" s="1514"/>
      <c r="I223" s="1514"/>
      <c r="J223" s="1514"/>
    </row>
    <row r="224" spans="1:10" ht="19.5" customHeight="1">
      <c r="A224" s="1515" t="s">
        <v>97</v>
      </c>
      <c r="B224" s="1517" t="s">
        <v>70</v>
      </c>
      <c r="C224" s="1518"/>
      <c r="D224" s="1519"/>
      <c r="E224" s="1523" t="s">
        <v>75</v>
      </c>
      <c r="F224" s="1524" t="s">
        <v>34</v>
      </c>
      <c r="G224" s="1525" t="s">
        <v>103</v>
      </c>
      <c r="H224" s="1510" t="s">
        <v>95</v>
      </c>
      <c r="I224" s="1510"/>
      <c r="J224" s="1510"/>
    </row>
    <row r="225" spans="1:12" ht="25.5" customHeight="1">
      <c r="A225" s="1516"/>
      <c r="B225" s="1520"/>
      <c r="C225" s="1521"/>
      <c r="D225" s="1522"/>
      <c r="E225" s="1523"/>
      <c r="F225" s="1524"/>
      <c r="G225" s="1525"/>
      <c r="H225" s="25">
        <f>H14</f>
        <v>2024</v>
      </c>
      <c r="I225" s="25">
        <f>I14</f>
        <v>2025</v>
      </c>
      <c r="J225" s="25">
        <f>J14</f>
        <v>2026</v>
      </c>
    </row>
    <row r="226" spans="1:12" ht="13.5" customHeight="1">
      <c r="A226" s="10">
        <v>1</v>
      </c>
      <c r="B226" s="1509">
        <v>2</v>
      </c>
      <c r="C226" s="1509"/>
      <c r="D226" s="1509"/>
      <c r="E226" s="11">
        <v>3</v>
      </c>
      <c r="F226" s="11">
        <v>4</v>
      </c>
      <c r="G226" s="11">
        <v>5</v>
      </c>
      <c r="H226" s="344">
        <v>6</v>
      </c>
      <c r="I226" s="344">
        <v>7</v>
      </c>
      <c r="J226" s="344">
        <v>8</v>
      </c>
    </row>
    <row r="227" spans="1:12" ht="20.25" customHeight="1">
      <c r="A227" s="61"/>
      <c r="B227" s="1174" t="s">
        <v>904</v>
      </c>
      <c r="C227" s="1175"/>
      <c r="D227" s="1176"/>
      <c r="E227" s="621" t="s">
        <v>663</v>
      </c>
      <c r="F227" s="62">
        <v>4</v>
      </c>
      <c r="G227" s="33">
        <f>H227/F227</f>
        <v>5250</v>
      </c>
      <c r="H227" s="33">
        <v>21000</v>
      </c>
      <c r="I227" s="33">
        <v>21000</v>
      </c>
      <c r="J227" s="33">
        <v>21000</v>
      </c>
    </row>
    <row r="228" spans="1:12" ht="15.75" hidden="1">
      <c r="A228" s="61"/>
      <c r="B228" s="1174"/>
      <c r="C228" s="1175"/>
      <c r="D228" s="1176"/>
      <c r="E228" s="621"/>
      <c r="F228" s="62"/>
      <c r="G228" s="33" t="e">
        <f t="shared" ref="G228:G240" si="9">H228/F228</f>
        <v>#DIV/0!</v>
      </c>
      <c r="H228" s="33"/>
      <c r="I228" s="33"/>
      <c r="J228" s="33"/>
    </row>
    <row r="229" spans="1:12" ht="15.75" hidden="1">
      <c r="A229" s="61"/>
      <c r="B229" s="1533"/>
      <c r="C229" s="1534"/>
      <c r="D229" s="1535"/>
      <c r="E229" s="621"/>
      <c r="F229" s="62"/>
      <c r="G229" s="33" t="e">
        <f t="shared" si="9"/>
        <v>#DIV/0!</v>
      </c>
      <c r="H229" s="33"/>
      <c r="I229" s="33"/>
      <c r="J229" s="33"/>
    </row>
    <row r="230" spans="1:12" ht="15.75" hidden="1">
      <c r="A230" s="61"/>
      <c r="B230" s="1536"/>
      <c r="C230" s="1536"/>
      <c r="D230" s="1536"/>
      <c r="E230" s="621"/>
      <c r="F230" s="62"/>
      <c r="G230" s="33" t="e">
        <f t="shared" si="9"/>
        <v>#DIV/0!</v>
      </c>
      <c r="H230" s="33"/>
      <c r="I230" s="33"/>
      <c r="J230" s="33"/>
    </row>
    <row r="231" spans="1:12" ht="15.75" hidden="1">
      <c r="A231" s="61"/>
      <c r="B231" s="1417"/>
      <c r="C231" s="1418"/>
      <c r="D231" s="1419"/>
      <c r="E231" s="621"/>
      <c r="F231" s="62"/>
      <c r="G231" s="33" t="e">
        <f>H231/F231</f>
        <v>#DIV/0!</v>
      </c>
      <c r="H231" s="33"/>
      <c r="I231" s="33"/>
      <c r="J231" s="33"/>
    </row>
    <row r="232" spans="1:12" ht="15.75" hidden="1">
      <c r="A232" s="61"/>
      <c r="B232" s="1174"/>
      <c r="C232" s="1175"/>
      <c r="D232" s="1176"/>
      <c r="E232" s="621"/>
      <c r="F232" s="38"/>
      <c r="G232" s="33" t="e">
        <f t="shared" si="9"/>
        <v>#DIV/0!</v>
      </c>
      <c r="H232" s="33"/>
      <c r="I232" s="33"/>
      <c r="J232" s="33"/>
    </row>
    <row r="233" spans="1:12" ht="15.75" hidden="1">
      <c r="A233" s="97"/>
      <c r="B233" s="1174"/>
      <c r="C233" s="1175"/>
      <c r="D233" s="1176"/>
      <c r="E233" s="621"/>
      <c r="F233" s="38"/>
      <c r="G233" s="33" t="e">
        <f t="shared" si="9"/>
        <v>#DIV/0!</v>
      </c>
      <c r="H233" s="33"/>
      <c r="I233" s="33"/>
      <c r="J233" s="33"/>
    </row>
    <row r="234" spans="1:12" ht="15.75" hidden="1">
      <c r="A234" s="97"/>
      <c r="B234" s="1424"/>
      <c r="C234" s="1424"/>
      <c r="D234" s="1424"/>
      <c r="E234" s="621"/>
      <c r="F234" s="38"/>
      <c r="G234" s="33" t="e">
        <f t="shared" si="9"/>
        <v>#DIV/0!</v>
      </c>
      <c r="H234" s="33"/>
      <c r="I234" s="33"/>
      <c r="J234" s="33"/>
      <c r="K234" s="26"/>
      <c r="L234" s="26"/>
    </row>
    <row r="235" spans="1:12" ht="15.75" hidden="1">
      <c r="A235" s="97"/>
      <c r="B235" s="1532"/>
      <c r="C235" s="1532"/>
      <c r="D235" s="1532"/>
      <c r="E235" s="621"/>
      <c r="F235" s="38"/>
      <c r="G235" s="33" t="e">
        <f t="shared" si="9"/>
        <v>#DIV/0!</v>
      </c>
      <c r="H235" s="33"/>
      <c r="I235" s="33"/>
      <c r="J235" s="33"/>
    </row>
    <row r="236" spans="1:12" ht="15.75" hidden="1">
      <c r="A236" s="97"/>
      <c r="B236" s="1187"/>
      <c r="C236" s="1187"/>
      <c r="D236" s="1187"/>
      <c r="E236" s="621"/>
      <c r="F236" s="38"/>
      <c r="G236" s="33" t="e">
        <f t="shared" si="9"/>
        <v>#DIV/0!</v>
      </c>
      <c r="H236" s="33"/>
      <c r="I236" s="33"/>
      <c r="J236" s="33"/>
    </row>
    <row r="237" spans="1:12" ht="15.75" hidden="1">
      <c r="A237" s="97"/>
      <c r="B237" s="1253"/>
      <c r="C237" s="1253"/>
      <c r="D237" s="1253"/>
      <c r="E237" s="621"/>
      <c r="F237" s="38"/>
      <c r="G237" s="33" t="e">
        <f t="shared" si="9"/>
        <v>#DIV/0!</v>
      </c>
      <c r="H237" s="33"/>
      <c r="I237" s="33"/>
      <c r="J237" s="33"/>
    </row>
    <row r="238" spans="1:12" ht="60.6" hidden="1" customHeight="1">
      <c r="A238" s="97"/>
      <c r="B238" s="1174"/>
      <c r="C238" s="1175"/>
      <c r="D238" s="1176"/>
      <c r="E238" s="621"/>
      <c r="F238" s="38"/>
      <c r="G238" s="33" t="e">
        <f t="shared" si="9"/>
        <v>#DIV/0!</v>
      </c>
      <c r="H238" s="33"/>
      <c r="I238" s="33"/>
      <c r="J238" s="33"/>
    </row>
    <row r="239" spans="1:12" ht="15.75" hidden="1">
      <c r="A239" s="97"/>
      <c r="B239" s="1174"/>
      <c r="C239" s="1175"/>
      <c r="D239" s="1176"/>
      <c r="E239" s="621"/>
      <c r="F239" s="38"/>
      <c r="G239" s="33" t="e">
        <f t="shared" si="9"/>
        <v>#DIV/0!</v>
      </c>
      <c r="H239" s="33"/>
      <c r="I239" s="33"/>
      <c r="J239" s="33"/>
    </row>
    <row r="240" spans="1:12" ht="15.75" hidden="1">
      <c r="A240" s="97"/>
      <c r="B240" s="1174"/>
      <c r="C240" s="1175"/>
      <c r="D240" s="1176"/>
      <c r="E240" s="621"/>
      <c r="F240" s="38"/>
      <c r="G240" s="33" t="e">
        <f t="shared" si="9"/>
        <v>#DIV/0!</v>
      </c>
      <c r="H240" s="33"/>
      <c r="I240" s="33"/>
      <c r="J240" s="33"/>
    </row>
    <row r="241" spans="1:10" ht="18" customHeight="1">
      <c r="A241" s="1511" t="s">
        <v>61</v>
      </c>
      <c r="B241" s="1512"/>
      <c r="C241" s="1512"/>
      <c r="D241" s="1512"/>
      <c r="E241" s="1512"/>
      <c r="F241" s="1512"/>
      <c r="G241" s="1513"/>
      <c r="H241" s="8">
        <f>SUM(H227:H240)</f>
        <v>21000</v>
      </c>
      <c r="I241" s="8">
        <f>SUM(I227:I240)</f>
        <v>21000</v>
      </c>
      <c r="J241" s="8">
        <f>SUM(J227:J240)</f>
        <v>21000</v>
      </c>
    </row>
    <row r="242" spans="1:10" ht="13.5" customHeight="1"/>
    <row r="243" spans="1:10" ht="15.75" hidden="1">
      <c r="B243" s="1514" t="s">
        <v>128</v>
      </c>
      <c r="C243" s="1514"/>
      <c r="D243" s="1514"/>
      <c r="E243" s="1514"/>
      <c r="F243" s="1514"/>
      <c r="G243" s="1514"/>
      <c r="H243" s="1514"/>
      <c r="I243" s="1514"/>
      <c r="J243" s="1514"/>
    </row>
    <row r="244" spans="1:10" ht="15.75" hidden="1">
      <c r="A244" s="1515" t="s">
        <v>97</v>
      </c>
      <c r="B244" s="1517" t="s">
        <v>70</v>
      </c>
      <c r="C244" s="1518"/>
      <c r="D244" s="1519"/>
      <c r="E244" s="1523" t="s">
        <v>75</v>
      </c>
      <c r="F244" s="1524" t="s">
        <v>34</v>
      </c>
      <c r="G244" s="1525" t="s">
        <v>103</v>
      </c>
      <c r="H244" s="1510" t="s">
        <v>95</v>
      </c>
      <c r="I244" s="1510"/>
      <c r="J244" s="1510"/>
    </row>
    <row r="245" spans="1:10" ht="15.75" hidden="1">
      <c r="A245" s="1516"/>
      <c r="B245" s="1520"/>
      <c r="C245" s="1521"/>
      <c r="D245" s="1522"/>
      <c r="E245" s="1523"/>
      <c r="F245" s="1524"/>
      <c r="G245" s="1525"/>
      <c r="H245" s="25">
        <f>H14</f>
        <v>2024</v>
      </c>
      <c r="I245" s="25">
        <f>I14</f>
        <v>2025</v>
      </c>
      <c r="J245" s="25">
        <f>J14</f>
        <v>2026</v>
      </c>
    </row>
    <row r="246" spans="1:10" hidden="1">
      <c r="A246" s="10">
        <v>1</v>
      </c>
      <c r="B246" s="1509">
        <v>2</v>
      </c>
      <c r="C246" s="1509"/>
      <c r="D246" s="1509"/>
      <c r="E246" s="11">
        <v>3</v>
      </c>
      <c r="F246" s="11">
        <v>4</v>
      </c>
      <c r="G246" s="11">
        <v>5</v>
      </c>
      <c r="H246" s="344">
        <v>6</v>
      </c>
      <c r="I246" s="344">
        <v>7</v>
      </c>
      <c r="J246" s="344">
        <v>8</v>
      </c>
    </row>
    <row r="247" spans="1:10" ht="15.75" hidden="1">
      <c r="A247" s="61"/>
      <c r="B247" s="1174"/>
      <c r="C247" s="1175"/>
      <c r="D247" s="1176"/>
      <c r="E247" s="57" t="s">
        <v>88</v>
      </c>
      <c r="F247" s="62"/>
      <c r="G247" s="33" t="e">
        <f t="shared" ref="G247:G252" si="10">H247/F247</f>
        <v>#DIV/0!</v>
      </c>
      <c r="H247" s="33"/>
      <c r="I247" s="33"/>
      <c r="J247" s="33"/>
    </row>
    <row r="248" spans="1:10" ht="15.75" hidden="1">
      <c r="A248" s="61"/>
      <c r="B248" s="1174"/>
      <c r="C248" s="1175"/>
      <c r="D248" s="1176"/>
      <c r="E248" s="57"/>
      <c r="F248" s="62"/>
      <c r="G248" s="33" t="e">
        <f t="shared" si="10"/>
        <v>#DIV/0!</v>
      </c>
      <c r="H248" s="33"/>
      <c r="I248" s="33"/>
      <c r="J248" s="33"/>
    </row>
    <row r="249" spans="1:10" ht="15.75" hidden="1">
      <c r="A249" s="61"/>
      <c r="B249" s="1174"/>
      <c r="C249" s="1175"/>
      <c r="D249" s="1176"/>
      <c r="E249" s="57"/>
      <c r="F249" s="62"/>
      <c r="G249" s="33" t="e">
        <f t="shared" si="10"/>
        <v>#DIV/0!</v>
      </c>
      <c r="H249" s="33"/>
      <c r="I249" s="33"/>
      <c r="J249" s="33"/>
    </row>
    <row r="250" spans="1:10" ht="15.75" hidden="1">
      <c r="A250" s="61"/>
      <c r="B250" s="1174"/>
      <c r="C250" s="1175"/>
      <c r="D250" s="1176"/>
      <c r="E250" s="57"/>
      <c r="F250" s="62"/>
      <c r="G250" s="33" t="e">
        <f>H250/F250</f>
        <v>#DIV/0!</v>
      </c>
      <c r="H250" s="33"/>
      <c r="I250" s="33"/>
      <c r="J250" s="33"/>
    </row>
    <row r="251" spans="1:10" ht="15.75" hidden="1">
      <c r="A251" s="61"/>
      <c r="B251" s="1174"/>
      <c r="C251" s="1175"/>
      <c r="D251" s="1176"/>
      <c r="E251" s="57"/>
      <c r="F251" s="38"/>
      <c r="G251" s="33" t="e">
        <f t="shared" si="10"/>
        <v>#DIV/0!</v>
      </c>
      <c r="H251" s="33"/>
      <c r="I251" s="33"/>
      <c r="J251" s="33"/>
    </row>
    <row r="252" spans="1:10" ht="15.75" hidden="1">
      <c r="A252" s="61"/>
      <c r="B252" s="1253"/>
      <c r="C252" s="1253"/>
      <c r="D252" s="1253"/>
      <c r="E252" s="57"/>
      <c r="F252" s="38"/>
      <c r="G252" s="33" t="e">
        <f t="shared" si="10"/>
        <v>#DIV/0!</v>
      </c>
      <c r="H252" s="33"/>
      <c r="I252" s="33"/>
      <c r="J252" s="33"/>
    </row>
    <row r="253" spans="1:10" ht="15.75" hidden="1">
      <c r="A253" s="1511" t="s">
        <v>62</v>
      </c>
      <c r="B253" s="1512"/>
      <c r="C253" s="1512"/>
      <c r="D253" s="1512"/>
      <c r="E253" s="1512"/>
      <c r="F253" s="1512"/>
      <c r="G253" s="1513"/>
      <c r="H253" s="8">
        <f>SUM(H247:H252)</f>
        <v>0</v>
      </c>
      <c r="I253" s="8">
        <f>SUM(I247:I252)</f>
        <v>0</v>
      </c>
      <c r="J253" s="8">
        <f>SUM(J247:J252)</f>
        <v>0</v>
      </c>
    </row>
    <row r="254" spans="1:10" ht="0.75" customHeight="1"/>
    <row r="255" spans="1:10" ht="14.25" customHeight="1">
      <c r="B255" s="1514" t="s">
        <v>132</v>
      </c>
      <c r="C255" s="1514"/>
      <c r="D255" s="1514"/>
      <c r="E255" s="1514"/>
      <c r="F255" s="1514"/>
      <c r="G255" s="1514"/>
      <c r="H255" s="1514"/>
      <c r="I255" s="1514"/>
      <c r="J255" s="1514"/>
    </row>
    <row r="256" spans="1:10" ht="15.75">
      <c r="A256" s="1515" t="s">
        <v>97</v>
      </c>
      <c r="B256" s="1517" t="s">
        <v>70</v>
      </c>
      <c r="C256" s="1518"/>
      <c r="D256" s="1519"/>
      <c r="E256" s="1523" t="s">
        <v>75</v>
      </c>
      <c r="F256" s="1524" t="s">
        <v>34</v>
      </c>
      <c r="G256" s="1525" t="s">
        <v>103</v>
      </c>
      <c r="H256" s="1510" t="s">
        <v>95</v>
      </c>
      <c r="I256" s="1510"/>
      <c r="J256" s="1510"/>
    </row>
    <row r="257" spans="1:10" ht="15.75">
      <c r="A257" s="1516"/>
      <c r="B257" s="1520"/>
      <c r="C257" s="1521"/>
      <c r="D257" s="1522"/>
      <c r="E257" s="1523"/>
      <c r="F257" s="1524"/>
      <c r="G257" s="1525"/>
      <c r="H257" s="25">
        <f>H14</f>
        <v>2024</v>
      </c>
      <c r="I257" s="25">
        <f>I14</f>
        <v>2025</v>
      </c>
      <c r="J257" s="25">
        <f>J14</f>
        <v>2026</v>
      </c>
    </row>
    <row r="258" spans="1:10">
      <c r="A258" s="10">
        <v>1</v>
      </c>
      <c r="B258" s="1509">
        <v>2</v>
      </c>
      <c r="C258" s="1509"/>
      <c r="D258" s="1509"/>
      <c r="E258" s="11">
        <v>3</v>
      </c>
      <c r="F258" s="11">
        <v>4</v>
      </c>
      <c r="G258" s="11">
        <v>5</v>
      </c>
      <c r="H258" s="344">
        <v>6</v>
      </c>
      <c r="I258" s="344">
        <v>7</v>
      </c>
      <c r="J258" s="344">
        <v>8</v>
      </c>
    </row>
    <row r="259" spans="1:10" s="278" customFormat="1" ht="32.450000000000003" hidden="1" customHeight="1">
      <c r="A259" s="83">
        <v>1</v>
      </c>
      <c r="B259" s="1291" t="s">
        <v>828</v>
      </c>
      <c r="C259" s="1292"/>
      <c r="D259" s="1293"/>
      <c r="E259" s="206" t="s">
        <v>109</v>
      </c>
      <c r="F259" s="207" t="s">
        <v>109</v>
      </c>
      <c r="G259" s="657" t="s">
        <v>109</v>
      </c>
      <c r="H259" s="209">
        <f>SUM(H260:H265)</f>
        <v>0</v>
      </c>
      <c r="I259" s="209">
        <f t="shared" ref="I259:J259" si="11">SUM(I260:I265)</f>
        <v>0</v>
      </c>
      <c r="J259" s="209">
        <f t="shared" si="11"/>
        <v>0</v>
      </c>
    </row>
    <row r="260" spans="1:10" s="59" customFormat="1" ht="15.75" hidden="1">
      <c r="A260" s="97"/>
      <c r="B260" s="1254"/>
      <c r="C260" s="1290"/>
      <c r="D260" s="1255"/>
      <c r="E260" s="621" t="s">
        <v>88</v>
      </c>
      <c r="F260" s="100"/>
      <c r="G260" s="65" t="e">
        <f t="shared" ref="G260:G285" si="12">H260/F260</f>
        <v>#DIV/0!</v>
      </c>
      <c r="H260" s="65"/>
      <c r="I260" s="65"/>
      <c r="J260" s="65"/>
    </row>
    <row r="261" spans="1:10" s="59" customFormat="1" ht="15.75" hidden="1">
      <c r="A261" s="97"/>
      <c r="B261" s="1254"/>
      <c r="C261" s="1290"/>
      <c r="D261" s="1255"/>
      <c r="E261" s="621" t="s">
        <v>88</v>
      </c>
      <c r="F261" s="100"/>
      <c r="G261" s="65" t="e">
        <f t="shared" si="12"/>
        <v>#DIV/0!</v>
      </c>
      <c r="H261" s="65"/>
      <c r="I261" s="65"/>
      <c r="J261" s="65"/>
    </row>
    <row r="262" spans="1:10" s="59" customFormat="1" ht="15.75" hidden="1">
      <c r="A262" s="97"/>
      <c r="B262" s="1254"/>
      <c r="C262" s="1290"/>
      <c r="D262" s="1255"/>
      <c r="E262" s="621" t="s">
        <v>88</v>
      </c>
      <c r="F262" s="100"/>
      <c r="G262" s="65" t="e">
        <f>H262/F262</f>
        <v>#DIV/0!</v>
      </c>
      <c r="H262" s="65"/>
      <c r="I262" s="65"/>
      <c r="J262" s="65"/>
    </row>
    <row r="263" spans="1:10" s="59" customFormat="1" ht="15.75" hidden="1">
      <c r="A263" s="97"/>
      <c r="B263" s="1285"/>
      <c r="C263" s="1285"/>
      <c r="D263" s="1285"/>
      <c r="E263" s="621" t="s">
        <v>88</v>
      </c>
      <c r="F263" s="66"/>
      <c r="G263" s="65" t="e">
        <f t="shared" si="12"/>
        <v>#DIV/0!</v>
      </c>
      <c r="H263" s="65"/>
      <c r="I263" s="65"/>
      <c r="J263" s="65"/>
    </row>
    <row r="264" spans="1:10" s="59" customFormat="1" ht="15.75" hidden="1">
      <c r="A264" s="97"/>
      <c r="B264" s="1285"/>
      <c r="C264" s="1285"/>
      <c r="D264" s="1285"/>
      <c r="E264" s="621" t="s">
        <v>88</v>
      </c>
      <c r="F264" s="66"/>
      <c r="G264" s="65" t="e">
        <f t="shared" si="12"/>
        <v>#DIV/0!</v>
      </c>
      <c r="H264" s="65"/>
      <c r="I264" s="65"/>
      <c r="J264" s="65"/>
    </row>
    <row r="265" spans="1:10" s="59" customFormat="1" ht="15.75" hidden="1">
      <c r="A265" s="97"/>
      <c r="B265" s="1285"/>
      <c r="C265" s="1285"/>
      <c r="D265" s="1285"/>
      <c r="E265" s="621" t="s">
        <v>88</v>
      </c>
      <c r="F265" s="66"/>
      <c r="G265" s="65" t="e">
        <f t="shared" si="12"/>
        <v>#DIV/0!</v>
      </c>
      <c r="H265" s="65"/>
      <c r="I265" s="65"/>
      <c r="J265" s="65"/>
    </row>
    <row r="266" spans="1:10" s="278" customFormat="1" ht="15.75" hidden="1">
      <c r="A266" s="83">
        <v>2</v>
      </c>
      <c r="B266" s="1291" t="s">
        <v>827</v>
      </c>
      <c r="C266" s="1292"/>
      <c r="D266" s="1293"/>
      <c r="E266" s="206" t="s">
        <v>109</v>
      </c>
      <c r="F266" s="207" t="s">
        <v>109</v>
      </c>
      <c r="G266" s="657" t="s">
        <v>109</v>
      </c>
      <c r="H266" s="209">
        <f>SUM(H267:H276)</f>
        <v>0</v>
      </c>
      <c r="I266" s="209">
        <f>SUM(I267:I276)</f>
        <v>0</v>
      </c>
      <c r="J266" s="209">
        <f>SUM(J267:J276)</f>
        <v>0</v>
      </c>
    </row>
    <row r="267" spans="1:10" s="59" customFormat="1" ht="15.75" hidden="1">
      <c r="A267" s="97"/>
      <c r="B267" s="1191"/>
      <c r="C267" s="1192"/>
      <c r="D267" s="1193"/>
      <c r="E267" s="621" t="s">
        <v>88</v>
      </c>
      <c r="F267" s="66"/>
      <c r="G267" s="65" t="e">
        <f t="shared" si="12"/>
        <v>#DIV/0!</v>
      </c>
      <c r="H267" s="65"/>
      <c r="I267" s="65"/>
      <c r="J267" s="65"/>
    </row>
    <row r="268" spans="1:10" s="59" customFormat="1" ht="15.75" hidden="1">
      <c r="A268" s="97"/>
      <c r="B268" s="1191"/>
      <c r="C268" s="1192"/>
      <c r="D268" s="1193"/>
      <c r="E268" s="621" t="s">
        <v>88</v>
      </c>
      <c r="F268" s="66"/>
      <c r="G268" s="65" t="e">
        <f t="shared" si="12"/>
        <v>#DIV/0!</v>
      </c>
      <c r="H268" s="65"/>
      <c r="I268" s="65"/>
      <c r="J268" s="65"/>
    </row>
    <row r="269" spans="1:10" s="618" customFormat="1" ht="15.75" hidden="1">
      <c r="A269" s="61"/>
      <c r="B269" s="1177"/>
      <c r="C269" s="1178"/>
      <c r="D269" s="1179"/>
      <c r="E269" s="621" t="s">
        <v>88</v>
      </c>
      <c r="F269" s="620"/>
      <c r="G269" s="619" t="e">
        <f t="shared" si="12"/>
        <v>#DIV/0!</v>
      </c>
      <c r="H269" s="619"/>
      <c r="I269" s="619"/>
      <c r="J269" s="619"/>
    </row>
    <row r="270" spans="1:10" s="618" customFormat="1" ht="15.75" hidden="1">
      <c r="A270" s="61"/>
      <c r="B270" s="1177"/>
      <c r="C270" s="1178"/>
      <c r="D270" s="1179"/>
      <c r="E270" s="621" t="s">
        <v>88</v>
      </c>
      <c r="F270" s="620"/>
      <c r="G270" s="619" t="e">
        <f t="shared" si="12"/>
        <v>#DIV/0!</v>
      </c>
      <c r="H270" s="619"/>
      <c r="I270" s="619"/>
      <c r="J270" s="619"/>
    </row>
    <row r="271" spans="1:10" s="618" customFormat="1" ht="15.75" hidden="1">
      <c r="A271" s="61"/>
      <c r="B271" s="1174"/>
      <c r="C271" s="1175"/>
      <c r="D271" s="1176"/>
      <c r="E271" s="621" t="s">
        <v>88</v>
      </c>
      <c r="F271" s="620"/>
      <c r="G271" s="619" t="e">
        <f t="shared" si="12"/>
        <v>#DIV/0!</v>
      </c>
      <c r="H271" s="619"/>
      <c r="I271" s="619"/>
      <c r="J271" s="619"/>
    </row>
    <row r="272" spans="1:10" s="618" customFormat="1" ht="15.75" hidden="1">
      <c r="A272" s="61"/>
      <c r="B272" s="1174"/>
      <c r="C272" s="1175"/>
      <c r="D272" s="1176"/>
      <c r="E272" s="621" t="s">
        <v>88</v>
      </c>
      <c r="F272" s="620"/>
      <c r="G272" s="619" t="e">
        <f t="shared" si="12"/>
        <v>#DIV/0!</v>
      </c>
      <c r="H272" s="619"/>
      <c r="I272" s="619"/>
      <c r="J272" s="619"/>
    </row>
    <row r="273" spans="1:10" s="618" customFormat="1" ht="15.75" hidden="1">
      <c r="A273" s="61"/>
      <c r="B273" s="1174"/>
      <c r="C273" s="1175"/>
      <c r="D273" s="1176"/>
      <c r="E273" s="621" t="s">
        <v>88</v>
      </c>
      <c r="F273" s="620"/>
      <c r="G273" s="619" t="e">
        <f t="shared" si="12"/>
        <v>#DIV/0!</v>
      </c>
      <c r="H273" s="619"/>
      <c r="I273" s="619"/>
      <c r="J273" s="619"/>
    </row>
    <row r="274" spans="1:10" s="618" customFormat="1" ht="15.75" hidden="1">
      <c r="A274" s="61"/>
      <c r="B274" s="1177"/>
      <c r="C274" s="1178"/>
      <c r="D274" s="1179"/>
      <c r="E274" s="621" t="s">
        <v>88</v>
      </c>
      <c r="F274" s="620"/>
      <c r="G274" s="619" t="e">
        <f t="shared" si="12"/>
        <v>#DIV/0!</v>
      </c>
      <c r="H274" s="619"/>
      <c r="I274" s="619"/>
      <c r="J274" s="619"/>
    </row>
    <row r="275" spans="1:10" s="618" customFormat="1" ht="15.75" hidden="1">
      <c r="A275" s="61"/>
      <c r="B275" s="1177"/>
      <c r="C275" s="1178"/>
      <c r="D275" s="1179"/>
      <c r="E275" s="621" t="s">
        <v>88</v>
      </c>
      <c r="F275" s="620"/>
      <c r="G275" s="619" t="e">
        <f t="shared" si="12"/>
        <v>#DIV/0!</v>
      </c>
      <c r="H275" s="619"/>
      <c r="I275" s="619"/>
      <c r="J275" s="619"/>
    </row>
    <row r="276" spans="1:10" s="618" customFormat="1" ht="15.75" hidden="1">
      <c r="A276" s="61"/>
      <c r="B276" s="1177"/>
      <c r="C276" s="1178"/>
      <c r="D276" s="1179"/>
      <c r="E276" s="621" t="s">
        <v>88</v>
      </c>
      <c r="F276" s="620"/>
      <c r="G276" s="619" t="e">
        <f t="shared" si="12"/>
        <v>#DIV/0!</v>
      </c>
      <c r="H276" s="619"/>
      <c r="I276" s="619"/>
      <c r="J276" s="619"/>
    </row>
    <row r="277" spans="1:10" s="278" customFormat="1" ht="15.75">
      <c r="A277" s="83">
        <v>3</v>
      </c>
      <c r="B277" s="1291" t="s">
        <v>826</v>
      </c>
      <c r="C277" s="1292"/>
      <c r="D277" s="1293"/>
      <c r="E277" s="206" t="s">
        <v>109</v>
      </c>
      <c r="F277" s="207" t="s">
        <v>109</v>
      </c>
      <c r="G277" s="657" t="s">
        <v>109</v>
      </c>
      <c r="H277" s="209">
        <f>SUM(H278:H287)</f>
        <v>20000</v>
      </c>
      <c r="I277" s="209">
        <f t="shared" ref="I277:J277" si="13">SUM(I278:I287)</f>
        <v>20000</v>
      </c>
      <c r="J277" s="209">
        <f t="shared" si="13"/>
        <v>20000</v>
      </c>
    </row>
    <row r="278" spans="1:10" s="618" customFormat="1" ht="15.75">
      <c r="A278" s="61"/>
      <c r="B278" s="1177" t="s">
        <v>905</v>
      </c>
      <c r="C278" s="1178"/>
      <c r="D278" s="1179"/>
      <c r="E278" s="621" t="s">
        <v>88</v>
      </c>
      <c r="F278" s="620">
        <v>1</v>
      </c>
      <c r="G278" s="619">
        <f t="shared" si="12"/>
        <v>20000</v>
      </c>
      <c r="H278" s="619">
        <v>20000</v>
      </c>
      <c r="I278" s="619">
        <v>20000</v>
      </c>
      <c r="J278" s="619">
        <v>20000</v>
      </c>
    </row>
    <row r="279" spans="1:10" s="618" customFormat="1" ht="15.75" hidden="1">
      <c r="A279" s="61"/>
      <c r="B279" s="1177"/>
      <c r="C279" s="1178"/>
      <c r="D279" s="1179"/>
      <c r="E279" s="621" t="s">
        <v>88</v>
      </c>
      <c r="F279" s="620"/>
      <c r="G279" s="619" t="e">
        <f t="shared" si="12"/>
        <v>#DIV/0!</v>
      </c>
      <c r="H279" s="619"/>
      <c r="I279" s="619"/>
      <c r="J279" s="619"/>
    </row>
    <row r="280" spans="1:10" s="618" customFormat="1" ht="15.75" hidden="1">
      <c r="A280" s="61"/>
      <c r="B280" s="1177"/>
      <c r="C280" s="1178"/>
      <c r="D280" s="1179"/>
      <c r="E280" s="621" t="s">
        <v>88</v>
      </c>
      <c r="F280" s="620"/>
      <c r="G280" s="619" t="e">
        <f t="shared" si="12"/>
        <v>#DIV/0!</v>
      </c>
      <c r="H280" s="619"/>
      <c r="I280" s="619"/>
      <c r="J280" s="619"/>
    </row>
    <row r="281" spans="1:10" s="618" customFormat="1" ht="15.75" hidden="1">
      <c r="A281" s="61"/>
      <c r="B281" s="1177"/>
      <c r="C281" s="1178"/>
      <c r="D281" s="1179"/>
      <c r="E281" s="621" t="s">
        <v>88</v>
      </c>
      <c r="F281" s="620"/>
      <c r="G281" s="619" t="e">
        <f t="shared" si="12"/>
        <v>#DIV/0!</v>
      </c>
      <c r="H281" s="619"/>
      <c r="I281" s="619"/>
      <c r="J281" s="619"/>
    </row>
    <row r="282" spans="1:10" s="618" customFormat="1" ht="15.75" hidden="1">
      <c r="A282" s="61"/>
      <c r="B282" s="1177"/>
      <c r="C282" s="1178"/>
      <c r="D282" s="1179"/>
      <c r="E282" s="621" t="s">
        <v>88</v>
      </c>
      <c r="F282" s="620"/>
      <c r="G282" s="619" t="e">
        <f t="shared" si="12"/>
        <v>#DIV/0!</v>
      </c>
      <c r="H282" s="619"/>
      <c r="I282" s="619"/>
      <c r="J282" s="619"/>
    </row>
    <row r="283" spans="1:10" s="618" customFormat="1" ht="15.75" hidden="1">
      <c r="A283" s="61"/>
      <c r="B283" s="1177"/>
      <c r="C283" s="1178"/>
      <c r="D283" s="1179"/>
      <c r="E283" s="621" t="s">
        <v>88</v>
      </c>
      <c r="F283" s="620"/>
      <c r="G283" s="619" t="e">
        <f t="shared" si="12"/>
        <v>#DIV/0!</v>
      </c>
      <c r="H283" s="619"/>
      <c r="I283" s="619"/>
      <c r="J283" s="619"/>
    </row>
    <row r="284" spans="1:10" s="618" customFormat="1" ht="15.75" hidden="1">
      <c r="A284" s="61"/>
      <c r="B284" s="1177"/>
      <c r="C284" s="1178"/>
      <c r="D284" s="1179"/>
      <c r="E284" s="621" t="s">
        <v>88</v>
      </c>
      <c r="F284" s="620"/>
      <c r="G284" s="619" t="e">
        <f t="shared" si="12"/>
        <v>#DIV/0!</v>
      </c>
      <c r="H284" s="619"/>
      <c r="I284" s="619"/>
      <c r="J284" s="619"/>
    </row>
    <row r="285" spans="1:10" s="618" customFormat="1" ht="15.75" hidden="1">
      <c r="A285" s="61"/>
      <c r="B285" s="1177"/>
      <c r="C285" s="1178"/>
      <c r="D285" s="1179"/>
      <c r="E285" s="621" t="s">
        <v>88</v>
      </c>
      <c r="F285" s="620"/>
      <c r="G285" s="619" t="e">
        <f t="shared" si="12"/>
        <v>#DIV/0!</v>
      </c>
      <c r="H285" s="619"/>
      <c r="I285" s="619"/>
      <c r="J285" s="619"/>
    </row>
    <row r="286" spans="1:10" ht="15.75" hidden="1">
      <c r="A286" s="61"/>
      <c r="B286" s="1165"/>
      <c r="C286" s="1166"/>
      <c r="D286" s="1167"/>
      <c r="E286" s="621" t="s">
        <v>88</v>
      </c>
      <c r="F286" s="620"/>
      <c r="G286" s="619" t="e">
        <f t="shared" ref="G286:G287" si="14">H286/F286</f>
        <v>#DIV/0!</v>
      </c>
      <c r="H286" s="619"/>
      <c r="I286" s="619"/>
      <c r="J286" s="619"/>
    </row>
    <row r="287" spans="1:10" ht="15.75" hidden="1">
      <c r="A287" s="61"/>
      <c r="B287" s="1165"/>
      <c r="C287" s="1166"/>
      <c r="D287" s="1167"/>
      <c r="E287" s="621" t="s">
        <v>88</v>
      </c>
      <c r="F287" s="620"/>
      <c r="G287" s="619" t="e">
        <f t="shared" si="14"/>
        <v>#DIV/0!</v>
      </c>
      <c r="H287" s="619"/>
      <c r="I287" s="619"/>
      <c r="J287" s="619"/>
    </row>
    <row r="288" spans="1:10" ht="15.75">
      <c r="A288" s="1511" t="s">
        <v>63</v>
      </c>
      <c r="B288" s="1512"/>
      <c r="C288" s="1512"/>
      <c r="D288" s="1512"/>
      <c r="E288" s="1512"/>
      <c r="F288" s="1512"/>
      <c r="G288" s="1513"/>
      <c r="H288" s="8">
        <f>H277+H266+H259</f>
        <v>20000</v>
      </c>
      <c r="I288" s="8">
        <f t="shared" ref="I288:J288" si="15">I277+I266+I259</f>
        <v>20000</v>
      </c>
      <c r="J288" s="8">
        <f t="shared" si="15"/>
        <v>20000</v>
      </c>
    </row>
    <row r="290" spans="1:15" ht="17.25" customHeight="1">
      <c r="B290" s="1514" t="s">
        <v>148</v>
      </c>
      <c r="C290" s="1514"/>
      <c r="D290" s="1514"/>
      <c r="E290" s="1514"/>
      <c r="F290" s="1514"/>
      <c r="G290" s="1514"/>
      <c r="H290" s="1514"/>
      <c r="I290" s="1514"/>
      <c r="J290" s="1514"/>
    </row>
    <row r="291" spans="1:15" ht="15.75">
      <c r="A291" s="1515" t="s">
        <v>97</v>
      </c>
      <c r="B291" s="1517" t="s">
        <v>70</v>
      </c>
      <c r="C291" s="1518"/>
      <c r="D291" s="1519"/>
      <c r="E291" s="1523" t="s">
        <v>75</v>
      </c>
      <c r="F291" s="1524" t="s">
        <v>34</v>
      </c>
      <c r="G291" s="1525" t="s">
        <v>103</v>
      </c>
      <c r="H291" s="1510" t="s">
        <v>95</v>
      </c>
      <c r="I291" s="1510"/>
      <c r="J291" s="1510"/>
    </row>
    <row r="292" spans="1:15" ht="15.75">
      <c r="A292" s="1516"/>
      <c r="B292" s="1520"/>
      <c r="C292" s="1521"/>
      <c r="D292" s="1522"/>
      <c r="E292" s="1523"/>
      <c r="F292" s="1524"/>
      <c r="G292" s="1525"/>
      <c r="H292" s="25">
        <f>H14</f>
        <v>2024</v>
      </c>
      <c r="I292" s="25">
        <f>I14</f>
        <v>2025</v>
      </c>
      <c r="J292" s="25">
        <f>J14</f>
        <v>2026</v>
      </c>
    </row>
    <row r="293" spans="1:15">
      <c r="A293" s="10">
        <v>1</v>
      </c>
      <c r="B293" s="1509">
        <v>2</v>
      </c>
      <c r="C293" s="1509"/>
      <c r="D293" s="1509"/>
      <c r="E293" s="11">
        <v>3</v>
      </c>
      <c r="F293" s="11">
        <v>4</v>
      </c>
      <c r="G293" s="11">
        <v>5</v>
      </c>
      <c r="H293" s="344">
        <v>6</v>
      </c>
      <c r="I293" s="344">
        <v>7</v>
      </c>
      <c r="J293" s="344">
        <v>8</v>
      </c>
    </row>
    <row r="294" spans="1:15" s="278" customFormat="1" ht="15.75">
      <c r="A294" s="1245">
        <v>1</v>
      </c>
      <c r="B294" s="1248">
        <v>341</v>
      </c>
      <c r="C294" s="1251" t="s">
        <v>138</v>
      </c>
      <c r="D294" s="1252"/>
      <c r="E294" s="206" t="s">
        <v>109</v>
      </c>
      <c r="F294" s="207" t="s">
        <v>109</v>
      </c>
      <c r="G294" s="657" t="s">
        <v>109</v>
      </c>
      <c r="H294" s="657" t="s">
        <v>109</v>
      </c>
      <c r="I294" s="657" t="s">
        <v>109</v>
      </c>
      <c r="J294" s="657" t="s">
        <v>109</v>
      </c>
    </row>
    <row r="295" spans="1:15" s="618" customFormat="1" ht="15.75">
      <c r="A295" s="1246"/>
      <c r="B295" s="1249"/>
      <c r="C295" s="1254" t="s">
        <v>138</v>
      </c>
      <c r="D295" s="1255"/>
      <c r="E295" s="621" t="s">
        <v>88</v>
      </c>
      <c r="F295" s="58">
        <v>250</v>
      </c>
      <c r="G295" s="619">
        <f>H295/F295</f>
        <v>20</v>
      </c>
      <c r="H295" s="65">
        <v>5000</v>
      </c>
      <c r="I295" s="65">
        <v>5000</v>
      </c>
      <c r="J295" s="65">
        <v>5000</v>
      </c>
    </row>
    <row r="296" spans="1:15" s="618" customFormat="1" ht="15.75" hidden="1">
      <c r="A296" s="1246"/>
      <c r="B296" s="1249"/>
      <c r="C296" s="1254"/>
      <c r="D296" s="1255"/>
      <c r="E296" s="621"/>
      <c r="F296" s="62"/>
      <c r="G296" s="619" t="e">
        <f>H296/F296</f>
        <v>#DIV/0!</v>
      </c>
      <c r="H296" s="619"/>
      <c r="I296" s="619"/>
      <c r="J296" s="619"/>
    </row>
    <row r="297" spans="1:15" s="618" customFormat="1" ht="15.75" hidden="1">
      <c r="A297" s="1246"/>
      <c r="B297" s="1249"/>
      <c r="C297" s="1254"/>
      <c r="D297" s="1255"/>
      <c r="E297" s="621"/>
      <c r="F297" s="62"/>
      <c r="G297" s="619" t="e">
        <f>H297/F297</f>
        <v>#DIV/0!</v>
      </c>
      <c r="H297" s="619"/>
      <c r="I297" s="619"/>
      <c r="J297" s="619"/>
    </row>
    <row r="298" spans="1:15" s="618" customFormat="1" ht="15.75" hidden="1">
      <c r="A298" s="1246"/>
      <c r="B298" s="1250"/>
      <c r="C298" s="1254"/>
      <c r="D298" s="1255"/>
      <c r="E298" s="621"/>
      <c r="F298" s="62"/>
      <c r="G298" s="619" t="e">
        <f>H298/F298</f>
        <v>#DIV/0!</v>
      </c>
      <c r="H298" s="619"/>
      <c r="I298" s="619"/>
      <c r="J298" s="619"/>
    </row>
    <row r="299" spans="1:15" s="87" customFormat="1" ht="15.75" hidden="1">
      <c r="A299" s="1247"/>
      <c r="B299" s="1242" t="s">
        <v>579</v>
      </c>
      <c r="C299" s="1243"/>
      <c r="D299" s="1243"/>
      <c r="E299" s="1243"/>
      <c r="F299" s="1243"/>
      <c r="G299" s="1244"/>
      <c r="H299" s="176">
        <f>SUM(H295:H298)</f>
        <v>5000</v>
      </c>
      <c r="I299" s="176">
        <f>SUM(I295:I298)</f>
        <v>5000</v>
      </c>
      <c r="J299" s="176">
        <f>SUM(J295:J298)</f>
        <v>5000</v>
      </c>
    </row>
    <row r="300" spans="1:15" s="278" customFormat="1" ht="15.75" hidden="1">
      <c r="A300" s="1245">
        <v>2</v>
      </c>
      <c r="B300" s="1248">
        <v>342</v>
      </c>
      <c r="C300" s="1251" t="s">
        <v>578</v>
      </c>
      <c r="D300" s="1252"/>
      <c r="E300" s="206" t="s">
        <v>109</v>
      </c>
      <c r="F300" s="207" t="s">
        <v>109</v>
      </c>
      <c r="G300" s="657" t="s">
        <v>109</v>
      </c>
      <c r="H300" s="657" t="s">
        <v>109</v>
      </c>
      <c r="I300" s="657" t="s">
        <v>109</v>
      </c>
      <c r="J300" s="657" t="s">
        <v>109</v>
      </c>
    </row>
    <row r="301" spans="1:15" s="618" customFormat="1" ht="15.75" hidden="1">
      <c r="A301" s="1246"/>
      <c r="B301" s="1249"/>
      <c r="C301" s="1175" t="s">
        <v>714</v>
      </c>
      <c r="D301" s="1176"/>
      <c r="E301" s="621" t="s">
        <v>86</v>
      </c>
      <c r="F301" s="917">
        <f>'КФО 4'!F745</f>
        <v>0</v>
      </c>
      <c r="G301" s="518">
        <f>N305</f>
        <v>124.3</v>
      </c>
      <c r="H301" s="65"/>
      <c r="I301" s="65"/>
      <c r="J301" s="65"/>
      <c r="K301" s="683" t="s">
        <v>730</v>
      </c>
      <c r="L301" s="684"/>
      <c r="M301" s="685"/>
      <c r="N301" s="686">
        <f>ROUND(F301*G301*212,0)</f>
        <v>0</v>
      </c>
      <c r="O301" s="687" t="s">
        <v>731</v>
      </c>
    </row>
    <row r="302" spans="1:15" s="618" customFormat="1" ht="15.75" hidden="1">
      <c r="A302" s="1246"/>
      <c r="B302" s="1249"/>
      <c r="C302" s="1254"/>
      <c r="D302" s="1255"/>
      <c r="E302" s="621"/>
      <c r="F302" s="62"/>
      <c r="G302" s="619" t="e">
        <f>H302/F302</f>
        <v>#DIV/0!</v>
      </c>
      <c r="H302" s="619"/>
      <c r="I302" s="619"/>
      <c r="J302" s="619"/>
      <c r="K302" s="688" t="s">
        <v>732</v>
      </c>
      <c r="L302" s="689"/>
      <c r="M302" s="689"/>
      <c r="N302" s="689"/>
      <c r="O302" s="689"/>
    </row>
    <row r="303" spans="1:15" s="618" customFormat="1" ht="15.75" hidden="1">
      <c r="A303" s="1246"/>
      <c r="B303" s="1249"/>
      <c r="C303" s="1254"/>
      <c r="D303" s="1255"/>
      <c r="E303" s="621"/>
      <c r="F303" s="62"/>
      <c r="G303" s="619" t="e">
        <f>H303/F303</f>
        <v>#DIV/0!</v>
      </c>
      <c r="H303" s="619"/>
      <c r="I303" s="619"/>
      <c r="J303" s="619"/>
      <c r="K303" s="918">
        <v>247</v>
      </c>
      <c r="L303" s="691">
        <v>12</v>
      </c>
      <c r="M303" s="691">
        <f>ROUND(K303/L303,2)</f>
        <v>20.58</v>
      </c>
      <c r="N303" s="692" t="s">
        <v>733</v>
      </c>
      <c r="O303" s="692"/>
    </row>
    <row r="304" spans="1:15" s="618" customFormat="1" ht="15.75" hidden="1">
      <c r="A304" s="1246"/>
      <c r="B304" s="1250"/>
      <c r="C304" s="1254"/>
      <c r="D304" s="1255"/>
      <c r="E304" s="621"/>
      <c r="F304" s="62"/>
      <c r="G304" s="619" t="e">
        <f>H304/F304</f>
        <v>#DIV/0!</v>
      </c>
      <c r="H304" s="619"/>
      <c r="I304" s="619"/>
      <c r="J304" s="619"/>
      <c r="K304" s="690"/>
      <c r="L304" s="690"/>
      <c r="M304"/>
      <c r="N304"/>
      <c r="O304"/>
    </row>
    <row r="305" spans="1:15" s="87" customFormat="1" ht="15.75" hidden="1">
      <c r="A305" s="1247"/>
      <c r="B305" s="1242" t="s">
        <v>580</v>
      </c>
      <c r="C305" s="1243"/>
      <c r="D305" s="1243"/>
      <c r="E305" s="1243"/>
      <c r="F305" s="1243"/>
      <c r="G305" s="1244"/>
      <c r="H305" s="176">
        <f>SUM(H301:H304)</f>
        <v>0</v>
      </c>
      <c r="I305" s="176">
        <f>SUM(I301:I304)</f>
        <v>0</v>
      </c>
      <c r="J305" s="176">
        <f>SUM(J301:J304)</f>
        <v>0</v>
      </c>
      <c r="K305" s="693" t="s">
        <v>734</v>
      </c>
      <c r="L305" s="694"/>
      <c r="M305" s="919">
        <v>2558</v>
      </c>
      <c r="N305" s="920">
        <f>ROUND(M305/M303,2)</f>
        <v>124.3</v>
      </c>
      <c r="O305" s="695" t="s">
        <v>735</v>
      </c>
    </row>
    <row r="306" spans="1:15" s="278" customFormat="1" ht="15.75" hidden="1">
      <c r="A306" s="1245">
        <v>3</v>
      </c>
      <c r="B306" s="1248">
        <v>343</v>
      </c>
      <c r="C306" s="1251" t="s">
        <v>417</v>
      </c>
      <c r="D306" s="1252"/>
      <c r="E306" s="206" t="s">
        <v>109</v>
      </c>
      <c r="F306" s="207" t="s">
        <v>109</v>
      </c>
      <c r="G306" s="657" t="s">
        <v>109</v>
      </c>
      <c r="H306" s="657" t="s">
        <v>109</v>
      </c>
      <c r="I306" s="657" t="s">
        <v>109</v>
      </c>
      <c r="J306" s="657" t="s">
        <v>109</v>
      </c>
    </row>
    <row r="307" spans="1:15" s="618" customFormat="1" ht="15.75" hidden="1">
      <c r="A307" s="1246"/>
      <c r="B307" s="1249"/>
      <c r="C307" s="1254" t="s">
        <v>572</v>
      </c>
      <c r="D307" s="1255"/>
      <c r="E307" s="621" t="s">
        <v>159</v>
      </c>
      <c r="F307" s="620"/>
      <c r="G307" s="619" t="e">
        <f>H307/F307</f>
        <v>#DIV/0!</v>
      </c>
      <c r="H307" s="619"/>
      <c r="I307" s="619"/>
      <c r="J307" s="619"/>
    </row>
    <row r="308" spans="1:15" s="618" customFormat="1" ht="15.75" hidden="1">
      <c r="A308" s="1246"/>
      <c r="B308" s="1249"/>
      <c r="C308" s="1254"/>
      <c r="D308" s="1255"/>
      <c r="E308" s="621"/>
      <c r="F308" s="620"/>
      <c r="G308" s="619" t="e">
        <f>H308/F308</f>
        <v>#DIV/0!</v>
      </c>
      <c r="H308" s="619"/>
      <c r="I308" s="619"/>
      <c r="J308" s="619"/>
    </row>
    <row r="309" spans="1:15" s="618" customFormat="1" ht="15.75" hidden="1">
      <c r="A309" s="1246"/>
      <c r="B309" s="1250"/>
      <c r="C309" s="1254"/>
      <c r="D309" s="1255"/>
      <c r="E309" s="621"/>
      <c r="F309" s="620"/>
      <c r="G309" s="619" t="e">
        <f>H309/F309</f>
        <v>#DIV/0!</v>
      </c>
      <c r="H309" s="619"/>
      <c r="I309" s="619"/>
      <c r="J309" s="619"/>
    </row>
    <row r="310" spans="1:15" s="87" customFormat="1" ht="15.75" hidden="1">
      <c r="A310" s="1247"/>
      <c r="B310" s="1242" t="s">
        <v>581</v>
      </c>
      <c r="C310" s="1243"/>
      <c r="D310" s="1243"/>
      <c r="E310" s="1243"/>
      <c r="F310" s="1243"/>
      <c r="G310" s="1244"/>
      <c r="H310" s="176">
        <f>SUM(H307:H309)</f>
        <v>0</v>
      </c>
      <c r="I310" s="176">
        <f>SUM(I307:I309)</f>
        <v>0</v>
      </c>
      <c r="J310" s="176">
        <f>SUM(J307:J309)</f>
        <v>0</v>
      </c>
    </row>
    <row r="311" spans="1:15" s="278" customFormat="1" ht="15.75">
      <c r="A311" s="1245">
        <v>4</v>
      </c>
      <c r="B311" s="1267">
        <v>344</v>
      </c>
      <c r="C311" s="1297" t="s">
        <v>65</v>
      </c>
      <c r="D311" s="1297"/>
      <c r="E311" s="206" t="s">
        <v>109</v>
      </c>
      <c r="F311" s="207" t="s">
        <v>109</v>
      </c>
      <c r="G311" s="657" t="s">
        <v>109</v>
      </c>
      <c r="H311" s="657" t="s">
        <v>109</v>
      </c>
      <c r="I311" s="657" t="s">
        <v>109</v>
      </c>
      <c r="J311" s="657" t="s">
        <v>109</v>
      </c>
    </row>
    <row r="312" spans="1:15" s="618" customFormat="1" ht="15.75" hidden="1">
      <c r="A312" s="1246"/>
      <c r="B312" s="1267"/>
      <c r="C312" s="1187" t="s">
        <v>573</v>
      </c>
      <c r="D312" s="1187"/>
      <c r="E312" s="621" t="s">
        <v>134</v>
      </c>
      <c r="F312" s="620"/>
      <c r="G312" s="619" t="e">
        <f t="shared" ref="G312:G327" si="16">H312/F312</f>
        <v>#DIV/0!</v>
      </c>
      <c r="H312" s="619"/>
      <c r="I312" s="619"/>
      <c r="J312" s="619"/>
      <c r="K312" s="1234" t="s">
        <v>716</v>
      </c>
      <c r="L312" s="1235"/>
      <c r="M312" s="670" t="s">
        <v>717</v>
      </c>
      <c r="N312" s="671" t="s">
        <v>718</v>
      </c>
      <c r="O312" s="672" t="s">
        <v>719</v>
      </c>
    </row>
    <row r="313" spans="1:15" s="618" customFormat="1" ht="35.25" customHeight="1">
      <c r="A313" s="1246"/>
      <c r="B313" s="1267"/>
      <c r="C313" s="1424" t="s">
        <v>909</v>
      </c>
      <c r="D313" s="1424"/>
      <c r="E313" s="621" t="s">
        <v>134</v>
      </c>
      <c r="F313" s="620">
        <v>72</v>
      </c>
      <c r="G313" s="619">
        <f t="shared" si="16"/>
        <v>175</v>
      </c>
      <c r="H313" s="619">
        <v>12600</v>
      </c>
      <c r="I313" s="619">
        <v>12600</v>
      </c>
      <c r="J313" s="619">
        <v>12600</v>
      </c>
      <c r="K313" s="673" t="s">
        <v>720</v>
      </c>
      <c r="L313" s="674" t="s">
        <v>721</v>
      </c>
      <c r="M313" s="675">
        <v>875.2</v>
      </c>
      <c r="N313" s="675">
        <v>0.186</v>
      </c>
      <c r="O313" s="676">
        <f>M313*N313</f>
        <v>162.78720000000001</v>
      </c>
    </row>
    <row r="314" spans="1:15" s="618" customFormat="1" ht="15.75">
      <c r="A314" s="1246"/>
      <c r="B314" s="1267"/>
      <c r="C314" s="1424" t="s">
        <v>906</v>
      </c>
      <c r="D314" s="1424"/>
      <c r="E314" s="621" t="s">
        <v>88</v>
      </c>
      <c r="F314" s="620">
        <v>4</v>
      </c>
      <c r="G314" s="619">
        <f t="shared" si="16"/>
        <v>1000</v>
      </c>
      <c r="H314" s="619">
        <v>4000</v>
      </c>
      <c r="I314" s="619">
        <v>4000</v>
      </c>
      <c r="J314" s="619">
        <v>4000</v>
      </c>
      <c r="K314" s="673" t="s">
        <v>722</v>
      </c>
      <c r="L314" s="674" t="s">
        <v>723</v>
      </c>
      <c r="M314" s="675">
        <v>875.2</v>
      </c>
      <c r="N314" s="675">
        <v>0.16900000000000001</v>
      </c>
      <c r="O314" s="676">
        <f>M314*N314</f>
        <v>147.90880000000001</v>
      </c>
    </row>
    <row r="315" spans="1:15" s="618" customFormat="1" ht="15.75">
      <c r="A315" s="1246"/>
      <c r="B315" s="1267"/>
      <c r="C315" s="1253" t="s">
        <v>907</v>
      </c>
      <c r="D315" s="1253"/>
      <c r="E315" s="621" t="s">
        <v>116</v>
      </c>
      <c r="F315" s="620">
        <v>12</v>
      </c>
      <c r="G315" s="619">
        <f t="shared" si="16"/>
        <v>150</v>
      </c>
      <c r="H315" s="619">
        <v>1800</v>
      </c>
      <c r="I315" s="619">
        <v>1800</v>
      </c>
      <c r="J315" s="619">
        <v>1800</v>
      </c>
    </row>
    <row r="316" spans="1:15" s="618" customFormat="1" ht="15.75" hidden="1">
      <c r="A316" s="1246"/>
      <c r="B316" s="1267"/>
      <c r="C316" s="1253"/>
      <c r="D316" s="1253"/>
      <c r="E316" s="621" t="s">
        <v>88</v>
      </c>
      <c r="F316" s="620"/>
      <c r="G316" s="619" t="e">
        <f t="shared" si="16"/>
        <v>#DIV/0!</v>
      </c>
      <c r="H316" s="619"/>
      <c r="I316" s="619"/>
      <c r="J316" s="619"/>
    </row>
    <row r="317" spans="1:15" s="618" customFormat="1" ht="15.75" hidden="1">
      <c r="A317" s="1246"/>
      <c r="B317" s="1267"/>
      <c r="C317" s="1253"/>
      <c r="D317" s="1253"/>
      <c r="E317" s="621" t="s">
        <v>88</v>
      </c>
      <c r="F317" s="620"/>
      <c r="G317" s="619" t="e">
        <f t="shared" si="16"/>
        <v>#DIV/0!</v>
      </c>
      <c r="H317" s="619"/>
      <c r="I317" s="619"/>
      <c r="J317" s="619"/>
    </row>
    <row r="318" spans="1:15" s="618" customFormat="1" ht="15.75" hidden="1">
      <c r="A318" s="1246"/>
      <c r="B318" s="1267"/>
      <c r="C318" s="1253"/>
      <c r="D318" s="1253"/>
      <c r="E318" s="621" t="s">
        <v>88</v>
      </c>
      <c r="F318" s="620"/>
      <c r="G318" s="619" t="e">
        <f t="shared" si="16"/>
        <v>#DIV/0!</v>
      </c>
      <c r="H318" s="619"/>
      <c r="I318" s="619"/>
      <c r="J318" s="619"/>
    </row>
    <row r="319" spans="1:15" s="618" customFormat="1" ht="15.75" hidden="1">
      <c r="A319" s="1246"/>
      <c r="B319" s="1267"/>
      <c r="C319" s="1253"/>
      <c r="D319" s="1253"/>
      <c r="E319" s="621" t="s">
        <v>88</v>
      </c>
      <c r="F319" s="620"/>
      <c r="G319" s="619" t="e">
        <f t="shared" si="16"/>
        <v>#DIV/0!</v>
      </c>
      <c r="H319" s="619"/>
      <c r="I319" s="619"/>
      <c r="J319" s="619"/>
    </row>
    <row r="320" spans="1:15" s="618" customFormat="1" ht="15.75" hidden="1">
      <c r="A320" s="1246"/>
      <c r="B320" s="1267"/>
      <c r="C320" s="1253"/>
      <c r="D320" s="1253"/>
      <c r="E320" s="621" t="s">
        <v>88</v>
      </c>
      <c r="F320" s="620"/>
      <c r="G320" s="619" t="e">
        <f t="shared" si="16"/>
        <v>#DIV/0!</v>
      </c>
      <c r="H320" s="619"/>
      <c r="I320" s="619"/>
      <c r="J320" s="619"/>
    </row>
    <row r="321" spans="1:10" s="618" customFormat="1" ht="15.75" hidden="1">
      <c r="A321" s="1246"/>
      <c r="B321" s="1267"/>
      <c r="C321" s="1253"/>
      <c r="D321" s="1253"/>
      <c r="E321" s="621" t="s">
        <v>88</v>
      </c>
      <c r="F321" s="620"/>
      <c r="G321" s="341" t="e">
        <f t="shared" si="16"/>
        <v>#DIV/0!</v>
      </c>
      <c r="H321" s="619"/>
      <c r="I321" s="619"/>
      <c r="J321" s="619"/>
    </row>
    <row r="322" spans="1:10" s="618" customFormat="1" ht="15.75" hidden="1">
      <c r="A322" s="1246"/>
      <c r="B322" s="1267"/>
      <c r="C322" s="1253"/>
      <c r="D322" s="1253"/>
      <c r="E322" s="621" t="s">
        <v>88</v>
      </c>
      <c r="F322" s="620"/>
      <c r="G322" s="341" t="e">
        <f t="shared" si="16"/>
        <v>#DIV/0!</v>
      </c>
      <c r="H322" s="619"/>
      <c r="I322" s="619"/>
      <c r="J322" s="619"/>
    </row>
    <row r="323" spans="1:10" s="618" customFormat="1" ht="15.75" hidden="1">
      <c r="A323" s="1246"/>
      <c r="B323" s="1267"/>
      <c r="C323" s="1253"/>
      <c r="D323" s="1253"/>
      <c r="E323" s="621" t="s">
        <v>88</v>
      </c>
      <c r="F323" s="620"/>
      <c r="G323" s="341" t="e">
        <f t="shared" si="16"/>
        <v>#DIV/0!</v>
      </c>
      <c r="H323" s="619"/>
      <c r="I323" s="619"/>
      <c r="J323" s="619"/>
    </row>
    <row r="324" spans="1:10" s="618" customFormat="1" ht="15.75" hidden="1">
      <c r="A324" s="1246"/>
      <c r="B324" s="1267"/>
      <c r="C324" s="1253"/>
      <c r="D324" s="1253"/>
      <c r="E324" s="621" t="s">
        <v>676</v>
      </c>
      <c r="F324" s="620"/>
      <c r="G324" s="341" t="e">
        <f t="shared" si="16"/>
        <v>#DIV/0!</v>
      </c>
      <c r="H324" s="619"/>
      <c r="I324" s="619"/>
      <c r="J324" s="619"/>
    </row>
    <row r="325" spans="1:10" s="618" customFormat="1" ht="15.75" hidden="1">
      <c r="A325" s="1246"/>
      <c r="B325" s="1267"/>
      <c r="C325" s="1253"/>
      <c r="D325" s="1253"/>
      <c r="E325" s="621" t="s">
        <v>676</v>
      </c>
      <c r="F325" s="620"/>
      <c r="G325" s="341" t="e">
        <f t="shared" si="16"/>
        <v>#DIV/0!</v>
      </c>
      <c r="H325" s="619"/>
      <c r="I325" s="619"/>
      <c r="J325" s="619"/>
    </row>
    <row r="326" spans="1:10" s="618" customFormat="1" ht="15.75" hidden="1">
      <c r="A326" s="1246"/>
      <c r="B326" s="1267"/>
      <c r="C326" s="1253"/>
      <c r="D326" s="1253"/>
      <c r="E326" s="621" t="s">
        <v>88</v>
      </c>
      <c r="F326" s="620"/>
      <c r="G326" s="341" t="e">
        <f t="shared" si="16"/>
        <v>#DIV/0!</v>
      </c>
      <c r="H326" s="619"/>
      <c r="I326" s="619"/>
      <c r="J326" s="619"/>
    </row>
    <row r="327" spans="1:10" s="618" customFormat="1" ht="15.75" hidden="1">
      <c r="A327" s="1246"/>
      <c r="B327" s="1267"/>
      <c r="C327" s="1253"/>
      <c r="D327" s="1253"/>
      <c r="E327" s="621" t="s">
        <v>88</v>
      </c>
      <c r="F327" s="620"/>
      <c r="G327" s="341" t="e">
        <f t="shared" si="16"/>
        <v>#DIV/0!</v>
      </c>
      <c r="H327" s="619"/>
      <c r="I327" s="619"/>
      <c r="J327" s="619"/>
    </row>
    <row r="328" spans="1:10" s="87" customFormat="1" ht="15.75">
      <c r="A328" s="1247"/>
      <c r="B328" s="1242" t="s">
        <v>582</v>
      </c>
      <c r="C328" s="1243"/>
      <c r="D328" s="1243"/>
      <c r="E328" s="1243"/>
      <c r="F328" s="1243"/>
      <c r="G328" s="1244"/>
      <c r="H328" s="176">
        <f>SUM(H312:H327)</f>
        <v>18400</v>
      </c>
      <c r="I328" s="176">
        <f>SUM(I312:I327)</f>
        <v>18400</v>
      </c>
      <c r="J328" s="176">
        <f>SUM(J312:J327)</f>
        <v>18400</v>
      </c>
    </row>
    <row r="329" spans="1:10" s="278" customFormat="1" ht="15.75" hidden="1">
      <c r="A329" s="1245">
        <v>5</v>
      </c>
      <c r="B329" s="1248">
        <v>345</v>
      </c>
      <c r="C329" s="1251" t="s">
        <v>137</v>
      </c>
      <c r="D329" s="1252"/>
      <c r="E329" s="206" t="s">
        <v>109</v>
      </c>
      <c r="F329" s="207" t="s">
        <v>109</v>
      </c>
      <c r="G329" s="657" t="s">
        <v>109</v>
      </c>
      <c r="H329" s="657" t="s">
        <v>109</v>
      </c>
      <c r="I329" s="657" t="s">
        <v>109</v>
      </c>
      <c r="J329" s="657" t="s">
        <v>109</v>
      </c>
    </row>
    <row r="330" spans="1:10" s="618" customFormat="1" ht="15.75" hidden="1">
      <c r="A330" s="1246"/>
      <c r="B330" s="1249"/>
      <c r="C330" s="1175"/>
      <c r="D330" s="1176"/>
      <c r="E330" s="621" t="s">
        <v>88</v>
      </c>
      <c r="F330" s="620"/>
      <c r="G330" s="619" t="e">
        <f>H330/F330</f>
        <v>#DIV/0!</v>
      </c>
      <c r="H330" s="619"/>
      <c r="I330" s="619"/>
      <c r="J330" s="619"/>
    </row>
    <row r="331" spans="1:10" s="618" customFormat="1" ht="15.75" hidden="1">
      <c r="A331" s="1246"/>
      <c r="B331" s="1249"/>
      <c r="C331" s="1175"/>
      <c r="D331" s="1176"/>
      <c r="E331" s="621" t="s">
        <v>88</v>
      </c>
      <c r="F331" s="620"/>
      <c r="G331" s="619" t="e">
        <f>H331/F331</f>
        <v>#DIV/0!</v>
      </c>
      <c r="H331" s="619"/>
      <c r="I331" s="619"/>
      <c r="J331" s="619"/>
    </row>
    <row r="332" spans="1:10" s="618" customFormat="1" ht="15.75" hidden="1">
      <c r="A332" s="1246"/>
      <c r="B332" s="1249"/>
      <c r="C332" s="1175"/>
      <c r="D332" s="1176"/>
      <c r="E332" s="621" t="s">
        <v>88</v>
      </c>
      <c r="F332" s="620"/>
      <c r="G332" s="619" t="e">
        <f>H332/F332</f>
        <v>#DIV/0!</v>
      </c>
      <c r="H332" s="619"/>
      <c r="I332" s="619"/>
      <c r="J332" s="619"/>
    </row>
    <row r="333" spans="1:10" s="618" customFormat="1" ht="15.75" hidden="1">
      <c r="A333" s="1246"/>
      <c r="B333" s="1249"/>
      <c r="C333" s="1254"/>
      <c r="D333" s="1255"/>
      <c r="E333" s="621" t="s">
        <v>88</v>
      </c>
      <c r="F333" s="620"/>
      <c r="G333" s="619" t="e">
        <f>H333/F333</f>
        <v>#DIV/0!</v>
      </c>
      <c r="H333" s="619"/>
      <c r="I333" s="619"/>
      <c r="J333" s="619"/>
    </row>
    <row r="334" spans="1:10" s="618" customFormat="1" ht="15.75" hidden="1">
      <c r="A334" s="1246"/>
      <c r="B334" s="1250"/>
      <c r="C334" s="1175"/>
      <c r="D334" s="1176"/>
      <c r="E334" s="621" t="s">
        <v>88</v>
      </c>
      <c r="F334" s="620"/>
      <c r="G334" s="619" t="e">
        <f>H334/F334</f>
        <v>#DIV/0!</v>
      </c>
      <c r="H334" s="619"/>
      <c r="I334" s="619"/>
      <c r="J334" s="619"/>
    </row>
    <row r="335" spans="1:10" s="87" customFormat="1" ht="15.75" hidden="1">
      <c r="A335" s="1247"/>
      <c r="B335" s="1242" t="s">
        <v>583</v>
      </c>
      <c r="C335" s="1243"/>
      <c r="D335" s="1243"/>
      <c r="E335" s="1243"/>
      <c r="F335" s="1243"/>
      <c r="G335" s="1244"/>
      <c r="H335" s="176">
        <f>SUM(H330:H334)</f>
        <v>0</v>
      </c>
      <c r="I335" s="176">
        <f>SUM(I330:I334)</f>
        <v>0</v>
      </c>
      <c r="J335" s="176">
        <f>SUM(J330:J334)</f>
        <v>0</v>
      </c>
    </row>
    <row r="336" spans="1:10" s="278" customFormat="1" ht="15.75" hidden="1">
      <c r="A336" s="1245">
        <v>6</v>
      </c>
      <c r="B336" s="1267">
        <v>346</v>
      </c>
      <c r="C336" s="1297" t="s">
        <v>133</v>
      </c>
      <c r="D336" s="1297"/>
      <c r="E336" s="206" t="s">
        <v>109</v>
      </c>
      <c r="F336" s="207" t="s">
        <v>109</v>
      </c>
      <c r="G336" s="657" t="s">
        <v>109</v>
      </c>
      <c r="H336" s="657" t="s">
        <v>109</v>
      </c>
      <c r="I336" s="657" t="s">
        <v>109</v>
      </c>
      <c r="J336" s="657" t="s">
        <v>109</v>
      </c>
    </row>
    <row r="337" spans="1:10" s="618" customFormat="1" ht="15.75" hidden="1">
      <c r="A337" s="1246"/>
      <c r="B337" s="1267"/>
      <c r="C337" s="1285"/>
      <c r="D337" s="1285"/>
      <c r="E337" s="621" t="s">
        <v>88</v>
      </c>
      <c r="F337" s="620"/>
      <c r="G337" s="619" t="e">
        <f>H337/F337</f>
        <v>#DIV/0!</v>
      </c>
      <c r="H337" s="619"/>
      <c r="I337" s="619"/>
      <c r="J337" s="619"/>
    </row>
    <row r="338" spans="1:10" s="618" customFormat="1" ht="15.75" hidden="1">
      <c r="A338" s="1246"/>
      <c r="B338" s="1267"/>
      <c r="C338" s="1285"/>
      <c r="D338" s="1285"/>
      <c r="E338" s="621" t="s">
        <v>88</v>
      </c>
      <c r="F338" s="620"/>
      <c r="G338" s="619" t="e">
        <f>H338/F338</f>
        <v>#DIV/0!</v>
      </c>
      <c r="H338" s="619"/>
      <c r="I338" s="619"/>
      <c r="J338" s="619"/>
    </row>
    <row r="339" spans="1:10" s="618" customFormat="1" ht="15.75" hidden="1">
      <c r="A339" s="1246"/>
      <c r="B339" s="1267"/>
      <c r="C339" s="1285"/>
      <c r="D339" s="1285"/>
      <c r="E339" s="621" t="s">
        <v>88</v>
      </c>
      <c r="F339" s="620"/>
      <c r="G339" s="619" t="e">
        <f>H339/F339</f>
        <v>#DIV/0!</v>
      </c>
      <c r="H339" s="619"/>
      <c r="I339" s="619"/>
      <c r="J339" s="619"/>
    </row>
    <row r="340" spans="1:10" s="618" customFormat="1" ht="15.75" hidden="1">
      <c r="A340" s="1246"/>
      <c r="B340" s="1267"/>
      <c r="C340" s="1285"/>
      <c r="D340" s="1285"/>
      <c r="E340" s="621" t="s">
        <v>88</v>
      </c>
      <c r="F340" s="620"/>
      <c r="G340" s="619" t="e">
        <f>H340/F340</f>
        <v>#DIV/0!</v>
      </c>
      <c r="H340" s="619"/>
      <c r="I340" s="619"/>
      <c r="J340" s="619"/>
    </row>
    <row r="341" spans="1:10" s="618" customFormat="1" ht="15.75" hidden="1">
      <c r="A341" s="1246"/>
      <c r="B341" s="1440" t="s">
        <v>576</v>
      </c>
      <c r="C341" s="1441"/>
      <c r="D341" s="1441"/>
      <c r="E341" s="1441"/>
      <c r="F341" s="1441"/>
      <c r="G341" s="1442"/>
      <c r="H341" s="507">
        <f>SUM(H337:H340)</f>
        <v>0</v>
      </c>
      <c r="I341" s="507">
        <f>SUM(I337:I340)</f>
        <v>0</v>
      </c>
      <c r="J341" s="507">
        <f>SUM(J337:J340)</f>
        <v>0</v>
      </c>
    </row>
    <row r="342" spans="1:10" s="618" customFormat="1" ht="15.75" hidden="1">
      <c r="A342" s="1246"/>
      <c r="B342" s="1267">
        <v>346</v>
      </c>
      <c r="C342" s="1277" t="s">
        <v>135</v>
      </c>
      <c r="D342" s="1278"/>
      <c r="E342" s="206" t="s">
        <v>109</v>
      </c>
      <c r="F342" s="207" t="s">
        <v>109</v>
      </c>
      <c r="G342" s="657" t="s">
        <v>109</v>
      </c>
      <c r="H342" s="657" t="s">
        <v>109</v>
      </c>
      <c r="I342" s="657" t="s">
        <v>109</v>
      </c>
      <c r="J342" s="657" t="s">
        <v>109</v>
      </c>
    </row>
    <row r="343" spans="1:10" s="618" customFormat="1" ht="15.75" hidden="1">
      <c r="A343" s="1246"/>
      <c r="B343" s="1267"/>
      <c r="C343" s="1175"/>
      <c r="D343" s="1176"/>
      <c r="E343" s="621" t="s">
        <v>88</v>
      </c>
      <c r="F343" s="620"/>
      <c r="G343" s="619" t="e">
        <f t="shared" ref="G343:G352" si="17">H343/F343</f>
        <v>#DIV/0!</v>
      </c>
      <c r="H343" s="619"/>
      <c r="I343" s="619"/>
      <c r="J343" s="619"/>
    </row>
    <row r="344" spans="1:10" s="618" customFormat="1" ht="15.75" hidden="1">
      <c r="A344" s="1246"/>
      <c r="B344" s="1267"/>
      <c r="C344" s="1175"/>
      <c r="D344" s="1176"/>
      <c r="E344" s="621" t="s">
        <v>88</v>
      </c>
      <c r="F344" s="620"/>
      <c r="G344" s="619" t="e">
        <f t="shared" si="17"/>
        <v>#DIV/0!</v>
      </c>
      <c r="H344" s="619"/>
      <c r="I344" s="619"/>
      <c r="J344" s="619"/>
    </row>
    <row r="345" spans="1:10" s="618" customFormat="1" ht="15.75" hidden="1">
      <c r="A345" s="1246"/>
      <c r="B345" s="1267"/>
      <c r="C345" s="1175"/>
      <c r="D345" s="1176"/>
      <c r="E345" s="621" t="s">
        <v>88</v>
      </c>
      <c r="F345" s="620"/>
      <c r="G345" s="619" t="e">
        <f t="shared" si="17"/>
        <v>#DIV/0!</v>
      </c>
      <c r="H345" s="619"/>
      <c r="I345" s="619"/>
      <c r="J345" s="619"/>
    </row>
    <row r="346" spans="1:10" s="618" customFormat="1" ht="15.75" hidden="1">
      <c r="A346" s="1246"/>
      <c r="B346" s="1267"/>
      <c r="C346" s="1175"/>
      <c r="D346" s="1176"/>
      <c r="E346" s="621" t="s">
        <v>88</v>
      </c>
      <c r="F346" s="620"/>
      <c r="G346" s="619" t="e">
        <f t="shared" si="17"/>
        <v>#DIV/0!</v>
      </c>
      <c r="H346" s="619"/>
      <c r="I346" s="619"/>
      <c r="J346" s="619"/>
    </row>
    <row r="347" spans="1:10" s="618" customFormat="1" ht="15.75" hidden="1">
      <c r="A347" s="1246"/>
      <c r="B347" s="1440" t="s">
        <v>576</v>
      </c>
      <c r="C347" s="1441"/>
      <c r="D347" s="1441"/>
      <c r="E347" s="1441"/>
      <c r="F347" s="1441"/>
      <c r="G347" s="1442"/>
      <c r="H347" s="507">
        <f>SUM(H343:H346)</f>
        <v>0</v>
      </c>
      <c r="I347" s="507">
        <f>SUM(I343:I346)</f>
        <v>0</v>
      </c>
      <c r="J347" s="507">
        <f>SUM(J343:J346)</f>
        <v>0</v>
      </c>
    </row>
    <row r="348" spans="1:10" s="618" customFormat="1" ht="15.75" hidden="1">
      <c r="A348" s="1246"/>
      <c r="B348" s="1267">
        <v>346</v>
      </c>
      <c r="C348" s="1277" t="s">
        <v>575</v>
      </c>
      <c r="D348" s="1278"/>
      <c r="E348" s="206" t="s">
        <v>109</v>
      </c>
      <c r="F348" s="207" t="s">
        <v>109</v>
      </c>
      <c r="G348" s="657" t="s">
        <v>109</v>
      </c>
      <c r="H348" s="657" t="s">
        <v>109</v>
      </c>
      <c r="I348" s="657" t="s">
        <v>109</v>
      </c>
      <c r="J348" s="657" t="s">
        <v>109</v>
      </c>
    </row>
    <row r="349" spans="1:10" s="618" customFormat="1" ht="15.75" hidden="1">
      <c r="A349" s="1246"/>
      <c r="B349" s="1267"/>
      <c r="C349" s="1175"/>
      <c r="D349" s="1176"/>
      <c r="E349" s="621" t="s">
        <v>88</v>
      </c>
      <c r="F349" s="620"/>
      <c r="G349" s="619" t="e">
        <f t="shared" si="17"/>
        <v>#DIV/0!</v>
      </c>
      <c r="H349" s="619"/>
      <c r="I349" s="619"/>
      <c r="J349" s="619"/>
    </row>
    <row r="350" spans="1:10" s="618" customFormat="1" ht="15.75" hidden="1">
      <c r="A350" s="1246"/>
      <c r="B350" s="1267"/>
      <c r="C350" s="1175"/>
      <c r="D350" s="1176"/>
      <c r="E350" s="621" t="s">
        <v>88</v>
      </c>
      <c r="F350" s="620"/>
      <c r="G350" s="619" t="e">
        <f t="shared" si="17"/>
        <v>#DIV/0!</v>
      </c>
      <c r="H350" s="619"/>
      <c r="I350" s="619"/>
      <c r="J350" s="619"/>
    </row>
    <row r="351" spans="1:10" s="618" customFormat="1" ht="15.75" hidden="1">
      <c r="A351" s="1246"/>
      <c r="B351" s="1267"/>
      <c r="C351" s="1175"/>
      <c r="D351" s="1176"/>
      <c r="E351" s="621" t="s">
        <v>88</v>
      </c>
      <c r="F351" s="620"/>
      <c r="G351" s="619" t="e">
        <f t="shared" si="17"/>
        <v>#DIV/0!</v>
      </c>
      <c r="H351" s="619"/>
      <c r="I351" s="619"/>
      <c r="J351" s="619"/>
    </row>
    <row r="352" spans="1:10" s="618" customFormat="1" ht="15.75" hidden="1">
      <c r="A352" s="1246"/>
      <c r="B352" s="1267"/>
      <c r="C352" s="1175"/>
      <c r="D352" s="1176"/>
      <c r="E352" s="621" t="s">
        <v>88</v>
      </c>
      <c r="F352" s="620"/>
      <c r="G352" s="619" t="e">
        <f t="shared" si="17"/>
        <v>#DIV/0!</v>
      </c>
      <c r="H352" s="619"/>
      <c r="I352" s="619"/>
      <c r="J352" s="619"/>
    </row>
    <row r="353" spans="1:16" s="618" customFormat="1" ht="15.75" hidden="1">
      <c r="A353" s="1246"/>
      <c r="B353" s="1440" t="s">
        <v>576</v>
      </c>
      <c r="C353" s="1441"/>
      <c r="D353" s="1441"/>
      <c r="E353" s="1441"/>
      <c r="F353" s="1441"/>
      <c r="G353" s="1442"/>
      <c r="H353" s="507">
        <f>SUM(H349:H352)</f>
        <v>0</v>
      </c>
      <c r="I353" s="507">
        <f>SUM(I349:I352)</f>
        <v>0</v>
      </c>
      <c r="J353" s="507">
        <f>SUM(J349:J352)</f>
        <v>0</v>
      </c>
    </row>
    <row r="354" spans="1:16" s="618" customFormat="1" ht="15.75" hidden="1">
      <c r="A354" s="1246"/>
      <c r="B354" s="1267">
        <v>346</v>
      </c>
      <c r="C354" s="1277" t="s">
        <v>577</v>
      </c>
      <c r="D354" s="1278"/>
      <c r="E354" s="206" t="s">
        <v>109</v>
      </c>
      <c r="F354" s="207" t="s">
        <v>109</v>
      </c>
      <c r="G354" s="657" t="s">
        <v>109</v>
      </c>
      <c r="H354" s="657" t="s">
        <v>109</v>
      </c>
      <c r="I354" s="657" t="s">
        <v>109</v>
      </c>
      <c r="J354" s="657" t="s">
        <v>109</v>
      </c>
    </row>
    <row r="355" spans="1:16" s="618" customFormat="1" ht="15.75" hidden="1">
      <c r="A355" s="1246"/>
      <c r="B355" s="1267"/>
      <c r="C355" s="1175"/>
      <c r="D355" s="1176"/>
      <c r="E355" s="621" t="s">
        <v>88</v>
      </c>
      <c r="F355" s="620"/>
      <c r="G355" s="619" t="e">
        <f>H355/F355</f>
        <v>#DIV/0!</v>
      </c>
      <c r="H355" s="619"/>
      <c r="I355" s="619"/>
      <c r="J355" s="619"/>
    </row>
    <row r="356" spans="1:16" s="618" customFormat="1" ht="15.75" hidden="1">
      <c r="A356" s="1246"/>
      <c r="B356" s="1267"/>
      <c r="C356" s="1175"/>
      <c r="D356" s="1176"/>
      <c r="E356" s="621" t="s">
        <v>88</v>
      </c>
      <c r="F356" s="620"/>
      <c r="G356" s="619" t="e">
        <f>H356/F356</f>
        <v>#DIV/0!</v>
      </c>
      <c r="H356" s="619"/>
      <c r="I356" s="619"/>
      <c r="J356" s="619"/>
    </row>
    <row r="357" spans="1:16" s="618" customFormat="1" ht="15.75" hidden="1">
      <c r="A357" s="1246"/>
      <c r="B357" s="1267"/>
      <c r="C357" s="1175"/>
      <c r="D357" s="1176"/>
      <c r="E357" s="621" t="s">
        <v>88</v>
      </c>
      <c r="F357" s="620"/>
      <c r="G357" s="619" t="e">
        <f>H357/F357</f>
        <v>#DIV/0!</v>
      </c>
      <c r="H357" s="619"/>
      <c r="I357" s="619"/>
      <c r="J357" s="619"/>
    </row>
    <row r="358" spans="1:16" s="618" customFormat="1" ht="15.75" hidden="1">
      <c r="A358" s="1246"/>
      <c r="B358" s="1267"/>
      <c r="C358" s="1175"/>
      <c r="D358" s="1176"/>
      <c r="E358" s="621" t="s">
        <v>88</v>
      </c>
      <c r="F358" s="620"/>
      <c r="G358" s="619" t="e">
        <f>H358/F358</f>
        <v>#DIV/0!</v>
      </c>
      <c r="H358" s="619"/>
      <c r="I358" s="619"/>
      <c r="J358" s="619"/>
    </row>
    <row r="359" spans="1:16" s="618" customFormat="1" ht="15.75" hidden="1">
      <c r="A359" s="1246"/>
      <c r="B359" s="1440" t="s">
        <v>576</v>
      </c>
      <c r="C359" s="1441"/>
      <c r="D359" s="1441"/>
      <c r="E359" s="1441"/>
      <c r="F359" s="1441"/>
      <c r="G359" s="1442"/>
      <c r="H359" s="507">
        <f>SUM(H355:H358)</f>
        <v>0</v>
      </c>
      <c r="I359" s="507">
        <f>SUM(I355:I358)</f>
        <v>0</v>
      </c>
      <c r="J359" s="507">
        <f>SUM(J355:J358)</f>
        <v>0</v>
      </c>
    </row>
    <row r="360" spans="1:16" s="618" customFormat="1" ht="15.75">
      <c r="A360" s="1246"/>
      <c r="B360" s="1267">
        <v>346</v>
      </c>
      <c r="C360" s="1277" t="s">
        <v>136</v>
      </c>
      <c r="D360" s="1278"/>
      <c r="E360" s="206" t="s">
        <v>109</v>
      </c>
      <c r="F360" s="207" t="s">
        <v>109</v>
      </c>
      <c r="G360" s="657" t="s">
        <v>109</v>
      </c>
      <c r="H360" s="657" t="s">
        <v>109</v>
      </c>
      <c r="I360" s="657" t="s">
        <v>109</v>
      </c>
      <c r="J360" s="657" t="s">
        <v>109</v>
      </c>
      <c r="K360" s="1236" t="s">
        <v>724</v>
      </c>
      <c r="L360" s="1237"/>
      <c r="M360" s="677" t="s">
        <v>725</v>
      </c>
      <c r="N360" s="673" t="s">
        <v>726</v>
      </c>
      <c r="O360" s="673" t="s">
        <v>90</v>
      </c>
      <c r="P360" s="673" t="s">
        <v>727</v>
      </c>
    </row>
    <row r="361" spans="1:16" s="618" customFormat="1" ht="15.75">
      <c r="A361" s="1246"/>
      <c r="B361" s="1267"/>
      <c r="C361" s="1175" t="s">
        <v>908</v>
      </c>
      <c r="D361" s="1176"/>
      <c r="E361" s="621" t="s">
        <v>88</v>
      </c>
      <c r="F361" s="620">
        <v>10</v>
      </c>
      <c r="G361" s="619">
        <f>H361/F361</f>
        <v>750</v>
      </c>
      <c r="H361" s="619">
        <v>7500</v>
      </c>
      <c r="I361" s="619">
        <v>7500</v>
      </c>
      <c r="J361" s="619">
        <v>7500</v>
      </c>
      <c r="K361" s="678" t="s">
        <v>728</v>
      </c>
      <c r="L361" s="679"/>
      <c r="M361" s="680">
        <v>6</v>
      </c>
      <c r="N361" s="681">
        <v>0.45</v>
      </c>
      <c r="O361" s="681">
        <v>12</v>
      </c>
      <c r="P361" s="681">
        <f>M361*N361*O361</f>
        <v>32.400000000000006</v>
      </c>
    </row>
    <row r="362" spans="1:16" s="618" customFormat="1" ht="15.75">
      <c r="A362" s="1246"/>
      <c r="B362" s="1267"/>
      <c r="C362" s="1175" t="s">
        <v>822</v>
      </c>
      <c r="D362" s="1176"/>
      <c r="E362" s="621" t="s">
        <v>88</v>
      </c>
      <c r="F362" s="620">
        <v>20</v>
      </c>
      <c r="G362" s="619">
        <f>H362/F362</f>
        <v>150</v>
      </c>
      <c r="H362" s="619">
        <v>3000</v>
      </c>
      <c r="I362" s="619">
        <v>3000</v>
      </c>
      <c r="J362" s="619">
        <v>3000</v>
      </c>
      <c r="K362" s="618" t="s">
        <v>729</v>
      </c>
      <c r="L362" s="682">
        <f>2*12*12</f>
        <v>288</v>
      </c>
    </row>
    <row r="363" spans="1:16" s="618" customFormat="1" ht="15.75" hidden="1">
      <c r="A363" s="1246"/>
      <c r="B363" s="1267"/>
      <c r="C363" s="1175"/>
      <c r="D363" s="1176"/>
      <c r="E363" s="621"/>
      <c r="F363" s="620"/>
      <c r="G363" s="619" t="e">
        <f>H363/F363</f>
        <v>#DIV/0!</v>
      </c>
      <c r="H363" s="619"/>
      <c r="I363" s="619"/>
      <c r="J363" s="619"/>
    </row>
    <row r="364" spans="1:16" s="618" customFormat="1" ht="15.75" hidden="1">
      <c r="A364" s="1246"/>
      <c r="B364" s="1267"/>
      <c r="C364" s="1175"/>
      <c r="D364" s="1176"/>
      <c r="E364" s="621"/>
      <c r="F364" s="620"/>
      <c r="G364" s="619" t="e">
        <f t="shared" ref="G364:G377" si="18">H364/F364</f>
        <v>#DIV/0!</v>
      </c>
      <c r="H364" s="619"/>
      <c r="I364" s="619"/>
      <c r="J364" s="619"/>
    </row>
    <row r="365" spans="1:16" s="618" customFormat="1" ht="15.75" hidden="1">
      <c r="A365" s="1246"/>
      <c r="B365" s="1267"/>
      <c r="C365" s="1175"/>
      <c r="D365" s="1176"/>
      <c r="E365" s="621"/>
      <c r="F365" s="620"/>
      <c r="G365" s="619" t="e">
        <f t="shared" si="18"/>
        <v>#DIV/0!</v>
      </c>
      <c r="H365" s="619"/>
      <c r="I365" s="619"/>
      <c r="J365" s="619"/>
    </row>
    <row r="366" spans="1:16" s="618" customFormat="1" ht="15.75" hidden="1">
      <c r="A366" s="1246"/>
      <c r="B366" s="1267"/>
      <c r="C366" s="1175"/>
      <c r="D366" s="1176"/>
      <c r="E366" s="621"/>
      <c r="F366" s="620"/>
      <c r="G366" s="619" t="e">
        <f t="shared" si="18"/>
        <v>#DIV/0!</v>
      </c>
      <c r="H366" s="619"/>
      <c r="I366" s="619"/>
      <c r="J366" s="619"/>
    </row>
    <row r="367" spans="1:16" s="618" customFormat="1" ht="15.75" hidden="1">
      <c r="A367" s="1246"/>
      <c r="B367" s="1267"/>
      <c r="C367" s="1175"/>
      <c r="D367" s="1176"/>
      <c r="E367" s="621"/>
      <c r="F367" s="620"/>
      <c r="G367" s="619" t="e">
        <f t="shared" si="18"/>
        <v>#DIV/0!</v>
      </c>
      <c r="H367" s="619"/>
      <c r="I367" s="619"/>
      <c r="J367" s="619"/>
    </row>
    <row r="368" spans="1:16" s="618" customFormat="1" ht="15.75" hidden="1">
      <c r="A368" s="1246"/>
      <c r="B368" s="1267"/>
      <c r="C368" s="1175"/>
      <c r="D368" s="1176"/>
      <c r="E368" s="621"/>
      <c r="F368" s="620"/>
      <c r="G368" s="619" t="e">
        <f t="shared" si="18"/>
        <v>#DIV/0!</v>
      </c>
      <c r="H368" s="619"/>
      <c r="I368" s="619"/>
      <c r="J368" s="619"/>
    </row>
    <row r="369" spans="1:10" s="618" customFormat="1" ht="15.75" hidden="1">
      <c r="A369" s="1246"/>
      <c r="B369" s="1267"/>
      <c r="C369" s="1175"/>
      <c r="D369" s="1176"/>
      <c r="E369" s="621"/>
      <c r="F369" s="620"/>
      <c r="G369" s="619" t="e">
        <f t="shared" si="18"/>
        <v>#DIV/0!</v>
      </c>
      <c r="H369" s="619"/>
      <c r="I369" s="619"/>
      <c r="J369" s="619"/>
    </row>
    <row r="370" spans="1:10" s="618" customFormat="1" ht="15.75" hidden="1">
      <c r="A370" s="1246"/>
      <c r="B370" s="1267"/>
      <c r="C370" s="1175"/>
      <c r="D370" s="1176"/>
      <c r="E370" s="621"/>
      <c r="F370" s="620"/>
      <c r="G370" s="619" t="e">
        <f t="shared" si="18"/>
        <v>#DIV/0!</v>
      </c>
      <c r="H370" s="619"/>
      <c r="I370" s="619"/>
      <c r="J370" s="619"/>
    </row>
    <row r="371" spans="1:10" s="618" customFormat="1" ht="15.75" hidden="1">
      <c r="A371" s="1246"/>
      <c r="B371" s="1267"/>
      <c r="C371" s="1175"/>
      <c r="D371" s="1176"/>
      <c r="E371" s="621"/>
      <c r="F371" s="620"/>
      <c r="G371" s="619" t="e">
        <f t="shared" si="18"/>
        <v>#DIV/0!</v>
      </c>
      <c r="H371" s="619"/>
      <c r="I371" s="619"/>
      <c r="J371" s="619"/>
    </row>
    <row r="372" spans="1:10" s="618" customFormat="1" ht="15.75" hidden="1">
      <c r="A372" s="1246"/>
      <c r="B372" s="1267"/>
      <c r="C372" s="1175"/>
      <c r="D372" s="1176"/>
      <c r="E372" s="621"/>
      <c r="F372" s="620"/>
      <c r="G372" s="619" t="e">
        <f t="shared" si="18"/>
        <v>#DIV/0!</v>
      </c>
      <c r="H372" s="619"/>
      <c r="I372" s="619"/>
      <c r="J372" s="619"/>
    </row>
    <row r="373" spans="1:10" s="618" customFormat="1" ht="15.75" hidden="1">
      <c r="A373" s="1246"/>
      <c r="B373" s="1267"/>
      <c r="C373" s="1310"/>
      <c r="D373" s="1311"/>
      <c r="E373" s="621"/>
      <c r="F373" s="620"/>
      <c r="G373" s="619" t="e">
        <f t="shared" si="18"/>
        <v>#DIV/0!</v>
      </c>
      <c r="H373" s="619"/>
      <c r="I373" s="619"/>
      <c r="J373" s="619"/>
    </row>
    <row r="374" spans="1:10" s="618" customFormat="1" ht="15.75" hidden="1">
      <c r="A374" s="1246"/>
      <c r="B374" s="1267"/>
      <c r="C374" s="1174"/>
      <c r="D374" s="1176"/>
      <c r="E374" s="621"/>
      <c r="F374" s="620"/>
      <c r="G374" s="619" t="e">
        <f>H374/F374</f>
        <v>#DIV/0!</v>
      </c>
      <c r="H374" s="619"/>
      <c r="I374" s="619"/>
      <c r="J374" s="619"/>
    </row>
    <row r="375" spans="1:10" s="618" customFormat="1" ht="15.75" hidden="1">
      <c r="A375" s="1246"/>
      <c r="B375" s="1267"/>
      <c r="C375" s="1175"/>
      <c r="D375" s="1176"/>
      <c r="E375" s="621"/>
      <c r="F375" s="620"/>
      <c r="G375" s="619" t="e">
        <f>H375/F375</f>
        <v>#DIV/0!</v>
      </c>
      <c r="H375" s="619"/>
      <c r="I375" s="619"/>
      <c r="J375" s="619"/>
    </row>
    <row r="376" spans="1:10" s="618" customFormat="1" ht="15.75" hidden="1">
      <c r="A376" s="1246"/>
      <c r="B376" s="1267"/>
      <c r="C376" s="1175"/>
      <c r="D376" s="1176"/>
      <c r="E376" s="621"/>
      <c r="F376" s="620"/>
      <c r="G376" s="619" t="e">
        <f>H376/F376</f>
        <v>#DIV/0!</v>
      </c>
      <c r="H376" s="619"/>
      <c r="I376" s="619"/>
      <c r="J376" s="619"/>
    </row>
    <row r="377" spans="1:10" s="618" customFormat="1" ht="15.75" hidden="1">
      <c r="A377" s="1246"/>
      <c r="B377" s="1267"/>
      <c r="C377" s="1175"/>
      <c r="D377" s="1176"/>
      <c r="E377" s="621"/>
      <c r="F377" s="620"/>
      <c r="G377" s="619" t="e">
        <f t="shared" si="18"/>
        <v>#DIV/0!</v>
      </c>
      <c r="H377" s="619"/>
      <c r="I377" s="619"/>
      <c r="J377" s="619"/>
    </row>
    <row r="378" spans="1:10" s="618" customFormat="1" ht="15.75" hidden="1">
      <c r="A378" s="1246"/>
      <c r="B378" s="1267"/>
      <c r="C378" s="1175"/>
      <c r="D378" s="1176"/>
      <c r="E378" s="621"/>
      <c r="F378" s="620"/>
      <c r="G378" s="619" t="e">
        <f>H378/F378</f>
        <v>#DIV/0!</v>
      </c>
      <c r="H378" s="619"/>
      <c r="I378" s="619"/>
      <c r="J378" s="619"/>
    </row>
    <row r="379" spans="1:10" s="618" customFormat="1" ht="15.75">
      <c r="A379" s="1246"/>
      <c r="B379" s="1440" t="s">
        <v>576</v>
      </c>
      <c r="C379" s="1441"/>
      <c r="D379" s="1441"/>
      <c r="E379" s="1441"/>
      <c r="F379" s="1441"/>
      <c r="G379" s="1442"/>
      <c r="H379" s="507">
        <f>SUM(H361:H378)</f>
        <v>10500</v>
      </c>
      <c r="I379" s="507">
        <f>SUM(I361:I378)</f>
        <v>10500</v>
      </c>
      <c r="J379" s="507">
        <f>SUM(J361:J378)</f>
        <v>10500</v>
      </c>
    </row>
    <row r="380" spans="1:10" s="87" customFormat="1" ht="15.75">
      <c r="A380" s="1247"/>
      <c r="B380" s="1242" t="s">
        <v>584</v>
      </c>
      <c r="C380" s="1243"/>
      <c r="D380" s="1243"/>
      <c r="E380" s="1243"/>
      <c r="F380" s="1243"/>
      <c r="G380" s="1244"/>
      <c r="H380" s="176">
        <f>H341+H347+H353+H359+H379</f>
        <v>10500</v>
      </c>
      <c r="I380" s="176">
        <f>I341+I347+I353+I359+I379</f>
        <v>10500</v>
      </c>
      <c r="J380" s="176">
        <f>J341+J347+J353+J359+J379</f>
        <v>10500</v>
      </c>
    </row>
    <row r="381" spans="1:10" s="278" customFormat="1" ht="33.6" hidden="1" customHeight="1">
      <c r="A381" s="1245">
        <v>7</v>
      </c>
      <c r="B381" s="1248">
        <v>347</v>
      </c>
      <c r="C381" s="1251" t="s">
        <v>695</v>
      </c>
      <c r="D381" s="1252"/>
      <c r="E381" s="206" t="s">
        <v>109</v>
      </c>
      <c r="F381" s="207" t="s">
        <v>109</v>
      </c>
      <c r="G381" s="657" t="s">
        <v>109</v>
      </c>
      <c r="H381" s="657" t="s">
        <v>109</v>
      </c>
      <c r="I381" s="657" t="s">
        <v>109</v>
      </c>
      <c r="J381" s="657" t="s">
        <v>109</v>
      </c>
    </row>
    <row r="382" spans="1:10" s="618" customFormat="1" ht="15.75" hidden="1">
      <c r="A382" s="1246"/>
      <c r="B382" s="1249"/>
      <c r="C382" s="1175"/>
      <c r="D382" s="1176"/>
      <c r="E382" s="621"/>
      <c r="F382" s="620"/>
      <c r="G382" s="619" t="e">
        <f>H382/F382</f>
        <v>#DIV/0!</v>
      </c>
      <c r="H382" s="619"/>
      <c r="I382" s="619"/>
      <c r="J382" s="619"/>
    </row>
    <row r="383" spans="1:10" s="618" customFormat="1" ht="15.75" hidden="1">
      <c r="A383" s="1246"/>
      <c r="B383" s="1249"/>
      <c r="C383" s="1175"/>
      <c r="D383" s="1176"/>
      <c r="E383" s="621"/>
      <c r="F383" s="620"/>
      <c r="G383" s="619" t="e">
        <f>H383/F383</f>
        <v>#DIV/0!</v>
      </c>
      <c r="H383" s="619"/>
      <c r="I383" s="619"/>
      <c r="J383" s="619"/>
    </row>
    <row r="384" spans="1:10" s="618" customFormat="1" ht="15.75" hidden="1">
      <c r="A384" s="1246"/>
      <c r="B384" s="1249"/>
      <c r="C384" s="1175"/>
      <c r="D384" s="1176"/>
      <c r="E384" s="621"/>
      <c r="F384" s="620"/>
      <c r="G384" s="619" t="e">
        <f>H384/F384</f>
        <v>#DIV/0!</v>
      </c>
      <c r="H384" s="619"/>
      <c r="I384" s="619"/>
      <c r="J384" s="619"/>
    </row>
    <row r="385" spans="1:10" s="618" customFormat="1" ht="15.75" hidden="1">
      <c r="A385" s="1246"/>
      <c r="B385" s="1249"/>
      <c r="C385" s="1254"/>
      <c r="D385" s="1255"/>
      <c r="E385" s="621"/>
      <c r="F385" s="620"/>
      <c r="G385" s="619" t="e">
        <f>H385/F385</f>
        <v>#DIV/0!</v>
      </c>
      <c r="H385" s="619"/>
      <c r="I385" s="619"/>
      <c r="J385" s="619"/>
    </row>
    <row r="386" spans="1:10" s="618" customFormat="1" ht="15.75" hidden="1">
      <c r="A386" s="1246"/>
      <c r="B386" s="1250"/>
      <c r="C386" s="1175"/>
      <c r="D386" s="1176"/>
      <c r="E386" s="621"/>
      <c r="F386" s="620"/>
      <c r="G386" s="619" t="e">
        <f>H386/F386</f>
        <v>#DIV/0!</v>
      </c>
      <c r="H386" s="619"/>
      <c r="I386" s="619"/>
      <c r="J386" s="619"/>
    </row>
    <row r="387" spans="1:10" s="87" customFormat="1" ht="15.75" hidden="1">
      <c r="A387" s="1247"/>
      <c r="B387" s="1242" t="s">
        <v>694</v>
      </c>
      <c r="C387" s="1243"/>
      <c r="D387" s="1243"/>
      <c r="E387" s="1243"/>
      <c r="F387" s="1243"/>
      <c r="G387" s="1244"/>
      <c r="H387" s="176">
        <f>SUM(H382:H386)</f>
        <v>0</v>
      </c>
      <c r="I387" s="176">
        <f>SUM(I382:I386)</f>
        <v>0</v>
      </c>
      <c r="J387" s="176">
        <f>SUM(J382:J386)</f>
        <v>0</v>
      </c>
    </row>
    <row r="388" spans="1:10" s="278" customFormat="1" ht="15.75" hidden="1">
      <c r="A388" s="1245">
        <v>8</v>
      </c>
      <c r="B388" s="1248">
        <v>349</v>
      </c>
      <c r="C388" s="1251" t="s">
        <v>586</v>
      </c>
      <c r="D388" s="1252"/>
      <c r="E388" s="206" t="s">
        <v>109</v>
      </c>
      <c r="F388" s="207" t="s">
        <v>109</v>
      </c>
      <c r="G388" s="657" t="s">
        <v>109</v>
      </c>
      <c r="H388" s="657" t="s">
        <v>109</v>
      </c>
      <c r="I388" s="657" t="s">
        <v>109</v>
      </c>
      <c r="J388" s="657" t="s">
        <v>109</v>
      </c>
    </row>
    <row r="389" spans="1:10" s="618" customFormat="1" ht="15.75" hidden="1">
      <c r="A389" s="1246"/>
      <c r="B389" s="1249"/>
      <c r="C389" s="1175"/>
      <c r="D389" s="1176"/>
      <c r="E389" s="621"/>
      <c r="F389" s="620"/>
      <c r="G389" s="619" t="e">
        <f>H389/F389</f>
        <v>#DIV/0!</v>
      </c>
      <c r="H389" s="619"/>
      <c r="I389" s="619"/>
      <c r="J389" s="619"/>
    </row>
    <row r="390" spans="1:10" s="618" customFormat="1" ht="15.75" hidden="1">
      <c r="A390" s="1246"/>
      <c r="B390" s="1249"/>
      <c r="C390" s="1175"/>
      <c r="D390" s="1176"/>
      <c r="E390" s="621"/>
      <c r="F390" s="620"/>
      <c r="G390" s="619" t="e">
        <f>H390/F390</f>
        <v>#DIV/0!</v>
      </c>
      <c r="H390" s="619"/>
      <c r="I390" s="619"/>
      <c r="J390" s="619"/>
    </row>
    <row r="391" spans="1:10" s="618" customFormat="1" ht="15.75" hidden="1">
      <c r="A391" s="1246"/>
      <c r="B391" s="1249"/>
      <c r="C391" s="1175"/>
      <c r="D391" s="1176"/>
      <c r="E391" s="621"/>
      <c r="F391" s="620"/>
      <c r="G391" s="619" t="e">
        <f>H391/F391</f>
        <v>#DIV/0!</v>
      </c>
      <c r="H391" s="619"/>
      <c r="I391" s="619"/>
      <c r="J391" s="619"/>
    </row>
    <row r="392" spans="1:10" s="618" customFormat="1" ht="15.75" hidden="1">
      <c r="A392" s="1246"/>
      <c r="B392" s="1249"/>
      <c r="C392" s="1254"/>
      <c r="D392" s="1255"/>
      <c r="E392" s="621"/>
      <c r="F392" s="620"/>
      <c r="G392" s="619" t="e">
        <f>H392/F392</f>
        <v>#DIV/0!</v>
      </c>
      <c r="H392" s="619"/>
      <c r="I392" s="619"/>
      <c r="J392" s="619"/>
    </row>
    <row r="393" spans="1:10" s="618" customFormat="1" ht="15.75" hidden="1">
      <c r="A393" s="1246"/>
      <c r="B393" s="1250"/>
      <c r="C393" s="1175"/>
      <c r="D393" s="1176"/>
      <c r="E393" s="621"/>
      <c r="F393" s="620"/>
      <c r="G393" s="619" t="e">
        <f>H393/F393</f>
        <v>#DIV/0!</v>
      </c>
      <c r="H393" s="619"/>
      <c r="I393" s="619"/>
      <c r="J393" s="619"/>
    </row>
    <row r="394" spans="1:10" s="87" customFormat="1" ht="15.75" hidden="1">
      <c r="A394" s="1247"/>
      <c r="B394" s="1242" t="s">
        <v>585</v>
      </c>
      <c r="C394" s="1243"/>
      <c r="D394" s="1243"/>
      <c r="E394" s="1243"/>
      <c r="F394" s="1243"/>
      <c r="G394" s="1244"/>
      <c r="H394" s="176">
        <f>SUM(H389:H393)</f>
        <v>0</v>
      </c>
      <c r="I394" s="176">
        <f>SUM(I389:I393)</f>
        <v>0</v>
      </c>
      <c r="J394" s="176">
        <f>SUM(J389:J393)</f>
        <v>0</v>
      </c>
    </row>
    <row r="395" spans="1:10" ht="15.75">
      <c r="A395" s="1511" t="s">
        <v>66</v>
      </c>
      <c r="B395" s="1512"/>
      <c r="C395" s="1512"/>
      <c r="D395" s="1512"/>
      <c r="E395" s="1512"/>
      <c r="F395" s="1512"/>
      <c r="G395" s="1513"/>
      <c r="H395" s="67">
        <f>H299+H305+H310+H328+H335+H380+H387+H394</f>
        <v>33900</v>
      </c>
      <c r="I395" s="67">
        <f t="shared" ref="I395:J395" si="19">I299+I305+I310+I328+I335+I380+I387+I394</f>
        <v>33900</v>
      </c>
      <c r="J395" s="67">
        <f t="shared" si="19"/>
        <v>33900</v>
      </c>
    </row>
    <row r="396" spans="1:10" s="87" customFormat="1" ht="15.75">
      <c r="A396" s="1279" t="s">
        <v>706</v>
      </c>
      <c r="B396" s="1280"/>
      <c r="C396" s="1280"/>
      <c r="D396" s="1280"/>
      <c r="E396" s="1280"/>
      <c r="F396" s="1280"/>
      <c r="G396" s="1281"/>
      <c r="H396" s="259">
        <f>H299</f>
        <v>5000</v>
      </c>
      <c r="I396" s="259">
        <f t="shared" ref="I396:J396" si="20">I299</f>
        <v>5000</v>
      </c>
      <c r="J396" s="259">
        <f t="shared" si="20"/>
        <v>5000</v>
      </c>
    </row>
    <row r="397" spans="1:10" s="87" customFormat="1" ht="15.75">
      <c r="A397" s="1279" t="s">
        <v>705</v>
      </c>
      <c r="B397" s="1280"/>
      <c r="C397" s="1280"/>
      <c r="D397" s="1280"/>
      <c r="E397" s="1280"/>
      <c r="F397" s="1280"/>
      <c r="G397" s="1281"/>
      <c r="H397" s="259">
        <f>H305</f>
        <v>0</v>
      </c>
      <c r="I397" s="259">
        <f t="shared" ref="I397:J397" si="21">I305</f>
        <v>0</v>
      </c>
      <c r="J397" s="259">
        <f t="shared" si="21"/>
        <v>0</v>
      </c>
    </row>
    <row r="398" spans="1:10" s="87" customFormat="1" ht="15.75">
      <c r="A398" s="1279" t="s">
        <v>707</v>
      </c>
      <c r="B398" s="1280"/>
      <c r="C398" s="1280"/>
      <c r="D398" s="1280"/>
      <c r="E398" s="1280"/>
      <c r="F398" s="1280"/>
      <c r="G398" s="1281"/>
      <c r="H398" s="259">
        <f>H310</f>
        <v>0</v>
      </c>
      <c r="I398" s="259">
        <f t="shared" ref="I398:J398" si="22">I310</f>
        <v>0</v>
      </c>
      <c r="J398" s="259">
        <f t="shared" si="22"/>
        <v>0</v>
      </c>
    </row>
    <row r="399" spans="1:10" s="87" customFormat="1" ht="15.75">
      <c r="A399" s="1279" t="s">
        <v>708</v>
      </c>
      <c r="B399" s="1280"/>
      <c r="C399" s="1280"/>
      <c r="D399" s="1280"/>
      <c r="E399" s="1280"/>
      <c r="F399" s="1280"/>
      <c r="G399" s="1281"/>
      <c r="H399" s="259">
        <f>H328</f>
        <v>18400</v>
      </c>
      <c r="I399" s="259">
        <f t="shared" ref="I399:J399" si="23">I328</f>
        <v>18400</v>
      </c>
      <c r="J399" s="259">
        <f t="shared" si="23"/>
        <v>18400</v>
      </c>
    </row>
    <row r="400" spans="1:10" s="87" customFormat="1" ht="15.75">
      <c r="A400" s="1279" t="s">
        <v>709</v>
      </c>
      <c r="B400" s="1280"/>
      <c r="C400" s="1280"/>
      <c r="D400" s="1280"/>
      <c r="E400" s="1280"/>
      <c r="F400" s="1280"/>
      <c r="G400" s="1281"/>
      <c r="H400" s="259">
        <f>H335</f>
        <v>0</v>
      </c>
      <c r="I400" s="259">
        <f t="shared" ref="I400:J400" si="24">I335</f>
        <v>0</v>
      </c>
      <c r="J400" s="259">
        <f t="shared" si="24"/>
        <v>0</v>
      </c>
    </row>
    <row r="401" spans="1:13" s="87" customFormat="1" ht="15.75">
      <c r="A401" s="1279" t="s">
        <v>710</v>
      </c>
      <c r="B401" s="1280"/>
      <c r="C401" s="1280"/>
      <c r="D401" s="1280"/>
      <c r="E401" s="1280"/>
      <c r="F401" s="1280"/>
      <c r="G401" s="1281"/>
      <c r="H401" s="259">
        <f>H380</f>
        <v>10500</v>
      </c>
      <c r="I401" s="259">
        <f t="shared" ref="I401:J401" si="25">I380</f>
        <v>10500</v>
      </c>
      <c r="J401" s="259">
        <f t="shared" si="25"/>
        <v>10500</v>
      </c>
    </row>
    <row r="402" spans="1:13" s="87" customFormat="1" ht="15.75">
      <c r="A402" s="1279" t="s">
        <v>711</v>
      </c>
      <c r="B402" s="1280"/>
      <c r="C402" s="1280"/>
      <c r="D402" s="1280"/>
      <c r="E402" s="1280"/>
      <c r="F402" s="1280"/>
      <c r="G402" s="1281"/>
      <c r="H402" s="259">
        <f>H387</f>
        <v>0</v>
      </c>
      <c r="I402" s="259">
        <f t="shared" ref="I402:J402" si="26">I387</f>
        <v>0</v>
      </c>
      <c r="J402" s="259">
        <f t="shared" si="26"/>
        <v>0</v>
      </c>
    </row>
    <row r="403" spans="1:13" ht="15.75">
      <c r="A403" s="1279" t="s">
        <v>715</v>
      </c>
      <c r="B403" s="1280"/>
      <c r="C403" s="1280"/>
      <c r="D403" s="1280"/>
      <c r="E403" s="1280"/>
      <c r="F403" s="1280"/>
      <c r="G403" s="1281"/>
      <c r="H403" s="67">
        <f>H394</f>
        <v>0</v>
      </c>
      <c r="I403" s="67">
        <f t="shared" ref="I403:J403" si="27">I394</f>
        <v>0</v>
      </c>
      <c r="J403" s="67">
        <f t="shared" si="27"/>
        <v>0</v>
      </c>
    </row>
    <row r="404" spans="1:13" ht="19.149999999999999" customHeight="1">
      <c r="A404" s="1527" t="s">
        <v>67</v>
      </c>
      <c r="B404" s="1528"/>
      <c r="C404" s="1528"/>
      <c r="D404" s="1528"/>
      <c r="E404" s="1528"/>
      <c r="F404" s="1528"/>
      <c r="G404" s="1528"/>
      <c r="H404" s="260">
        <f>H145+H154+H164+H172+H221+H241+H253+H288+H395</f>
        <v>84900</v>
      </c>
      <c r="I404" s="260">
        <f>I145+I154+I164+I172+I221+I241+I253+I288+I395</f>
        <v>84900</v>
      </c>
      <c r="J404" s="260">
        <f>J145+J154+J164+J172+J221+J241+J253+J288+J395</f>
        <v>84900</v>
      </c>
    </row>
    <row r="405" spans="1:13" ht="37.5" customHeight="1">
      <c r="A405" s="1529" t="s">
        <v>442</v>
      </c>
      <c r="B405" s="1530"/>
      <c r="C405" s="1530"/>
      <c r="D405" s="1530"/>
      <c r="E405" s="1530"/>
      <c r="F405" s="1530"/>
      <c r="G405" s="1531"/>
      <c r="H405" s="261">
        <f>H16+H23+H34+H41+H61+H75+H83+H90+H111+H132+H404+H68+H123+H55</f>
        <v>150000</v>
      </c>
      <c r="I405" s="261">
        <f>I16+I23+I34+I41+I61+I75+I83+I90+I111+I132+I404+I68+I123+I55</f>
        <v>150000</v>
      </c>
      <c r="J405" s="261">
        <f>J16+J23+J34+J41+J61+J75+J83+J90+J111+J132+J404+J68+J123+J55</f>
        <v>150000</v>
      </c>
    </row>
    <row r="406" spans="1:13" s="907" customFormat="1" ht="23.45" customHeight="1">
      <c r="A406" s="904"/>
      <c r="B406" s="904"/>
      <c r="C406" s="904"/>
      <c r="D406" s="905"/>
      <c r="E406" s="904"/>
      <c r="F406" s="904"/>
      <c r="G406" s="904"/>
      <c r="H406" s="906"/>
      <c r="I406" s="906"/>
      <c r="J406" s="906"/>
    </row>
    <row r="407" spans="1:13" s="907" customFormat="1" ht="15.75">
      <c r="A407" s="1318" t="s">
        <v>416</v>
      </c>
      <c r="B407" s="1318"/>
      <c r="C407" s="1318"/>
      <c r="D407" s="863"/>
      <c r="E407" s="1318" t="s">
        <v>865</v>
      </c>
      <c r="F407" s="1318"/>
      <c r="G407" s="908"/>
      <c r="H407" s="909"/>
      <c r="I407" s="909"/>
      <c r="J407" s="909"/>
    </row>
    <row r="408" spans="1:13" s="907" customFormat="1" ht="15.75">
      <c r="A408" s="864"/>
      <c r="B408" s="864"/>
      <c r="C408" s="864"/>
      <c r="D408" s="868" t="s">
        <v>69</v>
      </c>
      <c r="E408" s="1318" t="s">
        <v>283</v>
      </c>
      <c r="F408" s="1318"/>
      <c r="G408" s="908"/>
      <c r="H408" s="909"/>
      <c r="I408" s="909"/>
      <c r="J408" s="909"/>
      <c r="K408" s="910"/>
      <c r="L408" s="910"/>
      <c r="M408" s="910"/>
    </row>
    <row r="409" spans="1:13" s="907" customFormat="1" ht="15.75">
      <c r="A409" s="1489" t="s">
        <v>548</v>
      </c>
      <c r="B409" s="1489"/>
      <c r="C409" s="1489"/>
      <c r="D409" s="864"/>
      <c r="E409" s="864"/>
      <c r="F409" s="864"/>
      <c r="G409" s="908"/>
      <c r="H409" s="909"/>
      <c r="I409" s="909"/>
      <c r="J409" s="909"/>
    </row>
    <row r="410" spans="1:13" s="907" customFormat="1" ht="15.75">
      <c r="A410" s="1489"/>
      <c r="B410" s="1489"/>
      <c r="C410" s="1489"/>
      <c r="D410" s="863"/>
      <c r="E410" s="1318" t="s">
        <v>910</v>
      </c>
      <c r="F410" s="1318"/>
      <c r="G410" s="908"/>
      <c r="H410" s="909"/>
      <c r="I410" s="909"/>
      <c r="J410" s="909"/>
    </row>
    <row r="411" spans="1:13" s="907" customFormat="1" ht="15.75">
      <c r="A411" s="864"/>
      <c r="B411" s="864"/>
      <c r="C411" s="864"/>
      <c r="D411" s="868" t="s">
        <v>69</v>
      </c>
      <c r="E411" s="1318" t="s">
        <v>283</v>
      </c>
      <c r="F411" s="1318"/>
      <c r="G411" s="908"/>
      <c r="H411" s="908"/>
      <c r="I411" s="908"/>
      <c r="J411" s="908"/>
    </row>
    <row r="412" spans="1:13" ht="15.75">
      <c r="A412" s="22"/>
      <c r="B412" s="1526" t="s">
        <v>149</v>
      </c>
      <c r="C412" s="1526"/>
      <c r="D412" s="1526"/>
      <c r="E412" s="1526"/>
      <c r="F412" s="1526"/>
      <c r="G412" s="1526"/>
      <c r="H412" s="1526"/>
      <c r="I412" s="1526"/>
      <c r="J412" s="1526"/>
    </row>
    <row r="413" spans="1:13" ht="15.75">
      <c r="A413" s="22"/>
      <c r="B413" s="22"/>
      <c r="C413" s="22"/>
      <c r="D413" s="22"/>
      <c r="E413" s="22"/>
      <c r="F413" s="22"/>
      <c r="G413" s="22"/>
      <c r="H413" s="22"/>
      <c r="I413" s="22"/>
      <c r="J413" s="22"/>
    </row>
  </sheetData>
  <sheetProtection password="CC31" sheet="1" objects="1" scenarios="1" formatCells="0" formatColumns="0" formatRows="0" insertRows="0"/>
  <mergeCells count="487">
    <mergeCell ref="C350:D350"/>
    <mergeCell ref="C351:D351"/>
    <mergeCell ref="C352:D352"/>
    <mergeCell ref="B342:B346"/>
    <mergeCell ref="C342:D342"/>
    <mergeCell ref="C343:D343"/>
    <mergeCell ref="B353:G353"/>
    <mergeCell ref="B348:B352"/>
    <mergeCell ref="C348:D348"/>
    <mergeCell ref="C349:D349"/>
    <mergeCell ref="A388:A394"/>
    <mergeCell ref="B388:B393"/>
    <mergeCell ref="C388:D388"/>
    <mergeCell ref="C389:D389"/>
    <mergeCell ref="C390:D390"/>
    <mergeCell ref="C391:D391"/>
    <mergeCell ref="C392:D392"/>
    <mergeCell ref="C393:D393"/>
    <mergeCell ref="B394:G394"/>
    <mergeCell ref="C377:D377"/>
    <mergeCell ref="C355:D355"/>
    <mergeCell ref="C356:D356"/>
    <mergeCell ref="C357:D357"/>
    <mergeCell ref="C358:D358"/>
    <mergeCell ref="B359:G359"/>
    <mergeCell ref="B360:B378"/>
    <mergeCell ref="C369:D369"/>
    <mergeCell ref="C370:D370"/>
    <mergeCell ref="C371:D371"/>
    <mergeCell ref="B354:B358"/>
    <mergeCell ref="C354:D354"/>
    <mergeCell ref="C363:D363"/>
    <mergeCell ref="C364:D364"/>
    <mergeCell ref="C365:D365"/>
    <mergeCell ref="C366:D366"/>
    <mergeCell ref="C367:D367"/>
    <mergeCell ref="C368:D368"/>
    <mergeCell ref="C360:D360"/>
    <mergeCell ref="C361:D361"/>
    <mergeCell ref="C362:D362"/>
    <mergeCell ref="C378:D378"/>
    <mergeCell ref="B379:G379"/>
    <mergeCell ref="B380:G380"/>
    <mergeCell ref="A381:A387"/>
    <mergeCell ref="B381:B386"/>
    <mergeCell ref="C381:D381"/>
    <mergeCell ref="C382:D382"/>
    <mergeCell ref="C383:D383"/>
    <mergeCell ref="C384:D384"/>
    <mergeCell ref="C385:D385"/>
    <mergeCell ref="C386:D386"/>
    <mergeCell ref="B387:G387"/>
    <mergeCell ref="A336:A380"/>
    <mergeCell ref="B336:B340"/>
    <mergeCell ref="C336:D336"/>
    <mergeCell ref="C337:D337"/>
    <mergeCell ref="C338:D338"/>
    <mergeCell ref="C339:D339"/>
    <mergeCell ref="C340:D340"/>
    <mergeCell ref="B341:G341"/>
    <mergeCell ref="C372:D372"/>
    <mergeCell ref="C373:D373"/>
    <mergeCell ref="C374:D374"/>
    <mergeCell ref="C375:D375"/>
    <mergeCell ref="C376:D376"/>
    <mergeCell ref="C324:D324"/>
    <mergeCell ref="C325:D325"/>
    <mergeCell ref="C326:D326"/>
    <mergeCell ref="C327:D327"/>
    <mergeCell ref="B328:G328"/>
    <mergeCell ref="C344:D344"/>
    <mergeCell ref="C345:D345"/>
    <mergeCell ref="C346:D346"/>
    <mergeCell ref="B347:G347"/>
    <mergeCell ref="A329:A335"/>
    <mergeCell ref="B329:B334"/>
    <mergeCell ref="C329:D329"/>
    <mergeCell ref="C330:D330"/>
    <mergeCell ref="C331:D331"/>
    <mergeCell ref="C332:D332"/>
    <mergeCell ref="C333:D333"/>
    <mergeCell ref="C334:D334"/>
    <mergeCell ref="B335:G335"/>
    <mergeCell ref="B294:B298"/>
    <mergeCell ref="C294:D294"/>
    <mergeCell ref="C295:D295"/>
    <mergeCell ref="C296:D296"/>
    <mergeCell ref="C297:D297"/>
    <mergeCell ref="C298:D298"/>
    <mergeCell ref="B299:G299"/>
    <mergeCell ref="A300:A305"/>
    <mergeCell ref="B300:B304"/>
    <mergeCell ref="C300:D300"/>
    <mergeCell ref="C301:D301"/>
    <mergeCell ref="C302:D302"/>
    <mergeCell ref="C303:D303"/>
    <mergeCell ref="C304:D304"/>
    <mergeCell ref="B305:G305"/>
    <mergeCell ref="A306:A310"/>
    <mergeCell ref="B306:B309"/>
    <mergeCell ref="C306:D306"/>
    <mergeCell ref="C307:D307"/>
    <mergeCell ref="C308:D308"/>
    <mergeCell ref="C309:D309"/>
    <mergeCell ref="B310:G310"/>
    <mergeCell ref="B285:D285"/>
    <mergeCell ref="A311:A328"/>
    <mergeCell ref="B311:B327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A294:A299"/>
    <mergeCell ref="B276:D276"/>
    <mergeCell ref="B277:D277"/>
    <mergeCell ref="B278:D278"/>
    <mergeCell ref="B279:D279"/>
    <mergeCell ref="B280:D280"/>
    <mergeCell ref="B281:D281"/>
    <mergeCell ref="B282:D282"/>
    <mergeCell ref="B283:D283"/>
    <mergeCell ref="B284:D284"/>
    <mergeCell ref="B267:D267"/>
    <mergeCell ref="B268:D268"/>
    <mergeCell ref="B269:D269"/>
    <mergeCell ref="B270:D270"/>
    <mergeCell ref="B271:D271"/>
    <mergeCell ref="B272:D272"/>
    <mergeCell ref="B273:D273"/>
    <mergeCell ref="B274:D274"/>
    <mergeCell ref="B275:D275"/>
    <mergeCell ref="C50:C53"/>
    <mergeCell ref="A55:G55"/>
    <mergeCell ref="B179:D179"/>
    <mergeCell ref="B259:D259"/>
    <mergeCell ref="B260:D260"/>
    <mergeCell ref="B261:D261"/>
    <mergeCell ref="B262:D262"/>
    <mergeCell ref="B263:D263"/>
    <mergeCell ref="B264:D264"/>
    <mergeCell ref="A123:G123"/>
    <mergeCell ref="B117:D117"/>
    <mergeCell ref="B118:D118"/>
    <mergeCell ref="B119:D119"/>
    <mergeCell ref="B120:D120"/>
    <mergeCell ref="B121:D121"/>
    <mergeCell ref="B122:D122"/>
    <mergeCell ref="A61:G61"/>
    <mergeCell ref="A63:J63"/>
    <mergeCell ref="A64:A65"/>
    <mergeCell ref="B64:B65"/>
    <mergeCell ref="C64:C65"/>
    <mergeCell ref="D64:E65"/>
    <mergeCell ref="F64:F65"/>
    <mergeCell ref="G64:G65"/>
    <mergeCell ref="C2:I2"/>
    <mergeCell ref="J2:J3"/>
    <mergeCell ref="D4:H4"/>
    <mergeCell ref="B5:J5"/>
    <mergeCell ref="C7:I7"/>
    <mergeCell ref="C8:I8"/>
    <mergeCell ref="A16:G16"/>
    <mergeCell ref="A18:J19"/>
    <mergeCell ref="A20:B21"/>
    <mergeCell ref="C20:G21"/>
    <mergeCell ref="H20:J20"/>
    <mergeCell ref="A22:B22"/>
    <mergeCell ref="C22:G22"/>
    <mergeCell ref="A12:J12"/>
    <mergeCell ref="A13:B14"/>
    <mergeCell ref="C13:G14"/>
    <mergeCell ref="H13:J13"/>
    <mergeCell ref="A15:B15"/>
    <mergeCell ref="C15:G15"/>
    <mergeCell ref="A23:G23"/>
    <mergeCell ref="A25:J25"/>
    <mergeCell ref="A26:A27"/>
    <mergeCell ref="B26:B27"/>
    <mergeCell ref="C26:C27"/>
    <mergeCell ref="D26:D27"/>
    <mergeCell ref="E26:E27"/>
    <mergeCell ref="F26:F27"/>
    <mergeCell ref="G26:G27"/>
    <mergeCell ref="H26:J26"/>
    <mergeCell ref="A34:G34"/>
    <mergeCell ref="A36:J36"/>
    <mergeCell ref="A37:A38"/>
    <mergeCell ref="B37:B38"/>
    <mergeCell ref="C37:C38"/>
    <mergeCell ref="D37:D38"/>
    <mergeCell ref="E37:E38"/>
    <mergeCell ref="F37:F38"/>
    <mergeCell ref="G37:G38"/>
    <mergeCell ref="H37:J37"/>
    <mergeCell ref="A41:G41"/>
    <mergeCell ref="A56:J56"/>
    <mergeCell ref="A57:A58"/>
    <mergeCell ref="B57:B58"/>
    <mergeCell ref="C57:C58"/>
    <mergeCell ref="D57:D58"/>
    <mergeCell ref="E57:E58"/>
    <mergeCell ref="F57:F58"/>
    <mergeCell ref="G57:G58"/>
    <mergeCell ref="H57:J57"/>
    <mergeCell ref="A43:J43"/>
    <mergeCell ref="A44:A45"/>
    <mergeCell ref="B44:B45"/>
    <mergeCell ref="C44:C45"/>
    <mergeCell ref="D44:D45"/>
    <mergeCell ref="E44:E45"/>
    <mergeCell ref="F44:F45"/>
    <mergeCell ref="G44:G45"/>
    <mergeCell ref="H44:J44"/>
    <mergeCell ref="A46:A49"/>
    <mergeCell ref="B46:B49"/>
    <mergeCell ref="C46:C48"/>
    <mergeCell ref="A50:A54"/>
    <mergeCell ref="B50:B54"/>
    <mergeCell ref="H71:J71"/>
    <mergeCell ref="D67:E67"/>
    <mergeCell ref="B73:B74"/>
    <mergeCell ref="D73:E73"/>
    <mergeCell ref="D74:E74"/>
    <mergeCell ref="A75:G75"/>
    <mergeCell ref="A77:J77"/>
    <mergeCell ref="H64:J64"/>
    <mergeCell ref="D66:E66"/>
    <mergeCell ref="A68:G68"/>
    <mergeCell ref="A70:J70"/>
    <mergeCell ref="A71:A72"/>
    <mergeCell ref="B71:B72"/>
    <mergeCell ref="C71:C72"/>
    <mergeCell ref="D71:E72"/>
    <mergeCell ref="F71:F72"/>
    <mergeCell ref="G71:G72"/>
    <mergeCell ref="C73:C74"/>
    <mergeCell ref="A85:J85"/>
    <mergeCell ref="A86:A87"/>
    <mergeCell ref="B86:B87"/>
    <mergeCell ref="C86:C87"/>
    <mergeCell ref="D86:G87"/>
    <mergeCell ref="H86:J86"/>
    <mergeCell ref="H78:J78"/>
    <mergeCell ref="B80:B82"/>
    <mergeCell ref="D80:E80"/>
    <mergeCell ref="D81:E81"/>
    <mergeCell ref="D82:E82"/>
    <mergeCell ref="A83:G83"/>
    <mergeCell ref="A78:A79"/>
    <mergeCell ref="B78:B79"/>
    <mergeCell ref="C78:C79"/>
    <mergeCell ref="D78:E79"/>
    <mergeCell ref="F78:F79"/>
    <mergeCell ref="G78:G79"/>
    <mergeCell ref="C80:C82"/>
    <mergeCell ref="F93:F94"/>
    <mergeCell ref="G93:G94"/>
    <mergeCell ref="H93:J93"/>
    <mergeCell ref="B88:B89"/>
    <mergeCell ref="D88:G88"/>
    <mergeCell ref="D89:G89"/>
    <mergeCell ref="A90:G90"/>
    <mergeCell ref="A92:J92"/>
    <mergeCell ref="A93:A94"/>
    <mergeCell ref="B93:B94"/>
    <mergeCell ref="C93:C94"/>
    <mergeCell ref="D93:D94"/>
    <mergeCell ref="E93:E94"/>
    <mergeCell ref="C88:C89"/>
    <mergeCell ref="A103:G103"/>
    <mergeCell ref="A95:A102"/>
    <mergeCell ref="B95:B102"/>
    <mergeCell ref="C95:C102"/>
    <mergeCell ref="A111:G111"/>
    <mergeCell ref="A125:J125"/>
    <mergeCell ref="A126:A127"/>
    <mergeCell ref="B126:B127"/>
    <mergeCell ref="C126:C127"/>
    <mergeCell ref="D126:D127"/>
    <mergeCell ref="E126:E127"/>
    <mergeCell ref="F126:F127"/>
    <mergeCell ref="A110:G110"/>
    <mergeCell ref="A104:A109"/>
    <mergeCell ref="B104:B109"/>
    <mergeCell ref="C104:C109"/>
    <mergeCell ref="A113:J113"/>
    <mergeCell ref="B114:J114"/>
    <mergeCell ref="A115:A116"/>
    <mergeCell ref="B115:D116"/>
    <mergeCell ref="E115:E116"/>
    <mergeCell ref="F115:F116"/>
    <mergeCell ref="G115:G116"/>
    <mergeCell ref="H115:J115"/>
    <mergeCell ref="H136:J136"/>
    <mergeCell ref="B138:D138"/>
    <mergeCell ref="B139:D139"/>
    <mergeCell ref="B140:D140"/>
    <mergeCell ref="B141:D141"/>
    <mergeCell ref="G126:G127"/>
    <mergeCell ref="H126:J126"/>
    <mergeCell ref="A132:G132"/>
    <mergeCell ref="A134:J134"/>
    <mergeCell ref="B135:J135"/>
    <mergeCell ref="A136:A137"/>
    <mergeCell ref="B136:D137"/>
    <mergeCell ref="E136:E137"/>
    <mergeCell ref="F136:F137"/>
    <mergeCell ref="G136:G137"/>
    <mergeCell ref="A145:G145"/>
    <mergeCell ref="B147:J147"/>
    <mergeCell ref="A148:A149"/>
    <mergeCell ref="B148:D149"/>
    <mergeCell ref="E148:E149"/>
    <mergeCell ref="F148:F149"/>
    <mergeCell ref="G148:G149"/>
    <mergeCell ref="H148:J148"/>
    <mergeCell ref="B142:D142"/>
    <mergeCell ref="B143:D143"/>
    <mergeCell ref="B144:D144"/>
    <mergeCell ref="A157:A158"/>
    <mergeCell ref="B157:D158"/>
    <mergeCell ref="E157:E158"/>
    <mergeCell ref="F157:F158"/>
    <mergeCell ref="G157:G158"/>
    <mergeCell ref="H157:J157"/>
    <mergeCell ref="B150:D150"/>
    <mergeCell ref="B151:D151"/>
    <mergeCell ref="B152:D152"/>
    <mergeCell ref="B153:D153"/>
    <mergeCell ref="A154:G154"/>
    <mergeCell ref="B156:J156"/>
    <mergeCell ref="B166:J166"/>
    <mergeCell ref="A167:A168"/>
    <mergeCell ref="B167:D168"/>
    <mergeCell ref="E167:E168"/>
    <mergeCell ref="F167:F168"/>
    <mergeCell ref="G167:G168"/>
    <mergeCell ref="H167:J167"/>
    <mergeCell ref="B159:D159"/>
    <mergeCell ref="B160:D160"/>
    <mergeCell ref="B161:D161"/>
    <mergeCell ref="B162:D162"/>
    <mergeCell ref="B163:D163"/>
    <mergeCell ref="A164:G164"/>
    <mergeCell ref="B169:D169"/>
    <mergeCell ref="B170:D170"/>
    <mergeCell ref="B171:D171"/>
    <mergeCell ref="A172:G172"/>
    <mergeCell ref="B174:J174"/>
    <mergeCell ref="A175:A176"/>
    <mergeCell ref="B175:D176"/>
    <mergeCell ref="E175:E176"/>
    <mergeCell ref="F175:F176"/>
    <mergeCell ref="G175:G176"/>
    <mergeCell ref="B182:D182"/>
    <mergeCell ref="B183:D183"/>
    <mergeCell ref="B184:D184"/>
    <mergeCell ref="B185:D185"/>
    <mergeCell ref="B186:D186"/>
    <mergeCell ref="B187:D187"/>
    <mergeCell ref="H175:J175"/>
    <mergeCell ref="B177:D177"/>
    <mergeCell ref="B178:D178"/>
    <mergeCell ref="B180:D180"/>
    <mergeCell ref="B181:D181"/>
    <mergeCell ref="B199:D199"/>
    <mergeCell ref="B200:D200"/>
    <mergeCell ref="B201:D201"/>
    <mergeCell ref="B202:D202"/>
    <mergeCell ref="B203:D203"/>
    <mergeCell ref="B204:D204"/>
    <mergeCell ref="B190:D190"/>
    <mergeCell ref="B191:D191"/>
    <mergeCell ref="B192:D192"/>
    <mergeCell ref="B193:D193"/>
    <mergeCell ref="B194:D194"/>
    <mergeCell ref="B198:D198"/>
    <mergeCell ref="B213:D213"/>
    <mergeCell ref="B214:D214"/>
    <mergeCell ref="B215:D215"/>
    <mergeCell ref="B216:D216"/>
    <mergeCell ref="B217:D217"/>
    <mergeCell ref="B218:D218"/>
    <mergeCell ref="B205:D205"/>
    <mergeCell ref="B206:D206"/>
    <mergeCell ref="B207:D207"/>
    <mergeCell ref="B209:D209"/>
    <mergeCell ref="B212:D212"/>
    <mergeCell ref="B208:D208"/>
    <mergeCell ref="B219:D219"/>
    <mergeCell ref="B220:D220"/>
    <mergeCell ref="A221:G221"/>
    <mergeCell ref="B223:J223"/>
    <mergeCell ref="A224:A225"/>
    <mergeCell ref="B224:D225"/>
    <mergeCell ref="E224:E225"/>
    <mergeCell ref="F224:F225"/>
    <mergeCell ref="G224:G225"/>
    <mergeCell ref="H224:J224"/>
    <mergeCell ref="B232:D232"/>
    <mergeCell ref="B233:D233"/>
    <mergeCell ref="B234:D234"/>
    <mergeCell ref="B235:D235"/>
    <mergeCell ref="B236:D236"/>
    <mergeCell ref="B237:D237"/>
    <mergeCell ref="B226:D226"/>
    <mergeCell ref="B227:D227"/>
    <mergeCell ref="B228:D228"/>
    <mergeCell ref="B229:D229"/>
    <mergeCell ref="B230:D230"/>
    <mergeCell ref="B231:D231"/>
    <mergeCell ref="H244:J244"/>
    <mergeCell ref="B246:D246"/>
    <mergeCell ref="B247:D247"/>
    <mergeCell ref="B248:D248"/>
    <mergeCell ref="B249:D249"/>
    <mergeCell ref="B238:D238"/>
    <mergeCell ref="B239:D239"/>
    <mergeCell ref="B240:D240"/>
    <mergeCell ref="A241:G241"/>
    <mergeCell ref="B243:J243"/>
    <mergeCell ref="A244:A245"/>
    <mergeCell ref="B244:D245"/>
    <mergeCell ref="E244:E245"/>
    <mergeCell ref="F244:F245"/>
    <mergeCell ref="G244:G245"/>
    <mergeCell ref="B251:D251"/>
    <mergeCell ref="B252:D252"/>
    <mergeCell ref="A253:G253"/>
    <mergeCell ref="B255:J255"/>
    <mergeCell ref="A256:A257"/>
    <mergeCell ref="B256:D257"/>
    <mergeCell ref="E256:E257"/>
    <mergeCell ref="F256:F257"/>
    <mergeCell ref="G256:G257"/>
    <mergeCell ref="H256:J256"/>
    <mergeCell ref="A398:G398"/>
    <mergeCell ref="A399:G399"/>
    <mergeCell ref="A400:G400"/>
    <mergeCell ref="E410:F410"/>
    <mergeCell ref="B412:J412"/>
    <mergeCell ref="A395:G395"/>
    <mergeCell ref="A404:G404"/>
    <mergeCell ref="E407:F407"/>
    <mergeCell ref="A405:G405"/>
    <mergeCell ref="E408:F408"/>
    <mergeCell ref="E411:F411"/>
    <mergeCell ref="A407:C407"/>
    <mergeCell ref="A409:C410"/>
    <mergeCell ref="A397:G397"/>
    <mergeCell ref="A401:G401"/>
    <mergeCell ref="A402:G402"/>
    <mergeCell ref="A403:G403"/>
    <mergeCell ref="A396:G396"/>
    <mergeCell ref="B188:D188"/>
    <mergeCell ref="B189:D189"/>
    <mergeCell ref="B195:D195"/>
    <mergeCell ref="B196:D196"/>
    <mergeCell ref="B197:D197"/>
    <mergeCell ref="B210:D210"/>
    <mergeCell ref="B211:D211"/>
    <mergeCell ref="K312:L312"/>
    <mergeCell ref="K360:L360"/>
    <mergeCell ref="B258:D258"/>
    <mergeCell ref="B286:D286"/>
    <mergeCell ref="B287:D287"/>
    <mergeCell ref="B265:D265"/>
    <mergeCell ref="B266:D266"/>
    <mergeCell ref="H291:J291"/>
    <mergeCell ref="B293:D293"/>
    <mergeCell ref="A288:G288"/>
    <mergeCell ref="B290:J290"/>
    <mergeCell ref="A291:A292"/>
    <mergeCell ref="B291:D292"/>
    <mergeCell ref="E291:E292"/>
    <mergeCell ref="F291:F292"/>
    <mergeCell ref="G291:G292"/>
    <mergeCell ref="B250:D250"/>
  </mergeCells>
  <pageMargins left="0.78740157480314965" right="0.19685039370078741" top="0.43307086614173229" bottom="0.31496062992125984" header="0.31496062992125984" footer="0.19685039370078741"/>
  <pageSetup paperSize="9" scale="57" fitToHeight="0" orientation="portrait" r:id="rId1"/>
  <rowBreaks count="1" manualBreakCount="1">
    <brk id="289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N93"/>
  <sheetViews>
    <sheetView topLeftCell="A72" workbookViewId="0">
      <selection activeCell="J90" sqref="J90"/>
    </sheetView>
  </sheetViews>
  <sheetFormatPr defaultColWidth="8.85546875" defaultRowHeight="15"/>
  <cols>
    <col min="1" max="1" width="8.85546875" style="9"/>
    <col min="2" max="2" width="5" style="9" customWidth="1"/>
    <col min="3" max="5" width="8.85546875" style="9"/>
    <col min="6" max="6" width="14.42578125" style="9" customWidth="1"/>
    <col min="7" max="7" width="18.140625" style="9" customWidth="1"/>
    <col min="8" max="10" width="24" style="9" customWidth="1"/>
    <col min="11" max="16384" width="8.85546875" style="9"/>
  </cols>
  <sheetData>
    <row r="1" spans="1:10">
      <c r="A1" s="1605" t="s">
        <v>480</v>
      </c>
      <c r="B1" s="1605"/>
      <c r="C1" s="1605"/>
      <c r="D1" s="1605"/>
      <c r="E1" s="1605"/>
      <c r="F1" s="1605"/>
      <c r="G1" s="1605"/>
      <c r="H1" s="1605"/>
      <c r="I1" s="1605"/>
      <c r="J1" s="1605"/>
    </row>
    <row r="2" spans="1:10" ht="36.75" customHeight="1">
      <c r="A2" s="1605"/>
      <c r="B2" s="1605"/>
      <c r="C2" s="1605"/>
      <c r="D2" s="1605"/>
      <c r="E2" s="1605"/>
      <c r="F2" s="1605"/>
      <c r="G2" s="1605"/>
      <c r="H2" s="1605"/>
      <c r="I2" s="1605"/>
      <c r="J2" s="1605"/>
    </row>
    <row r="3" spans="1:10">
      <c r="A3" s="1606"/>
      <c r="B3" s="1606"/>
      <c r="C3" s="1606"/>
      <c r="D3" s="1606"/>
      <c r="E3" s="1606"/>
      <c r="F3" s="1606"/>
      <c r="G3" s="1606"/>
      <c r="H3" s="1606"/>
      <c r="I3" s="1606"/>
      <c r="J3" s="1606"/>
    </row>
    <row r="4" spans="1:10" ht="21.95" customHeight="1">
      <c r="A4" s="1258" t="s">
        <v>152</v>
      </c>
      <c r="B4" s="1258"/>
      <c r="C4" s="1258" t="s">
        <v>70</v>
      </c>
      <c r="D4" s="1258"/>
      <c r="E4" s="1258"/>
      <c r="F4" s="1258"/>
      <c r="G4" s="1258"/>
      <c r="H4" s="1258" t="s">
        <v>95</v>
      </c>
      <c r="I4" s="1258"/>
      <c r="J4" s="1258"/>
    </row>
    <row r="5" spans="1:10" ht="21.95" customHeight="1">
      <c r="A5" s="1258"/>
      <c r="B5" s="1258"/>
      <c r="C5" s="1258"/>
      <c r="D5" s="1258"/>
      <c r="E5" s="1258"/>
      <c r="F5" s="1258"/>
      <c r="G5" s="1258"/>
      <c r="H5" s="85">
        <f>'КФО 4'!H14</f>
        <v>2024</v>
      </c>
      <c r="I5" s="85">
        <f>'КФО 4'!I14</f>
        <v>2025</v>
      </c>
      <c r="J5" s="85">
        <f>'КФО 4'!J14</f>
        <v>2026</v>
      </c>
    </row>
    <row r="6" spans="1:10" ht="24.95" customHeight="1">
      <c r="A6" s="1370">
        <v>244</v>
      </c>
      <c r="B6" s="1370"/>
      <c r="C6" s="1258" t="s">
        <v>153</v>
      </c>
      <c r="D6" s="1258"/>
      <c r="E6" s="1258"/>
      <c r="F6" s="1258"/>
      <c r="G6" s="283" t="s">
        <v>154</v>
      </c>
      <c r="H6" s="289">
        <f>'КФО 4'!H1017</f>
        <v>5756198</v>
      </c>
      <c r="I6" s="289">
        <f>'КФО 4'!I1017</f>
        <v>5756198</v>
      </c>
      <c r="J6" s="289">
        <f>'КФО 4'!J1017</f>
        <v>5756198</v>
      </c>
    </row>
    <row r="7" spans="1:10" ht="24.95" customHeight="1">
      <c r="A7" s="1622" t="s">
        <v>165</v>
      </c>
      <c r="B7" s="1623"/>
      <c r="C7" s="1258" t="s">
        <v>153</v>
      </c>
      <c r="D7" s="1258"/>
      <c r="E7" s="1258"/>
      <c r="F7" s="1258"/>
      <c r="G7" s="1335" t="s">
        <v>155</v>
      </c>
      <c r="H7" s="289">
        <f>'КФО 5'!H438+'КФО 5'!H135</f>
        <v>3608702</v>
      </c>
      <c r="I7" s="289">
        <f>'КФО 5'!I438+'КФО 5'!I135</f>
        <v>3508170</v>
      </c>
      <c r="J7" s="289">
        <f>'КФО 5'!J438+'КФО 5'!J135</f>
        <v>3508170</v>
      </c>
    </row>
    <row r="8" spans="1:10" ht="21.75" customHeight="1">
      <c r="A8" s="1624"/>
      <c r="B8" s="1625"/>
      <c r="C8" s="1621" t="s">
        <v>290</v>
      </c>
      <c r="D8" s="1621"/>
      <c r="E8" s="1621"/>
      <c r="F8" s="1621"/>
      <c r="G8" s="1372"/>
      <c r="H8" s="290">
        <f>'КФО 5'!H135</f>
        <v>0</v>
      </c>
      <c r="I8" s="290">
        <f>'КФО 5'!I135</f>
        <v>0</v>
      </c>
      <c r="J8" s="290">
        <f>'КФО 5'!J135</f>
        <v>0</v>
      </c>
    </row>
    <row r="9" spans="1:10" ht="24.95" customHeight="1">
      <c r="A9" s="1622" t="s">
        <v>368</v>
      </c>
      <c r="B9" s="1623"/>
      <c r="C9" s="1258" t="s">
        <v>153</v>
      </c>
      <c r="D9" s="1258"/>
      <c r="E9" s="1258"/>
      <c r="F9" s="1258"/>
      <c r="G9" s="1335" t="s">
        <v>287</v>
      </c>
      <c r="H9" s="289">
        <f>'КФО 6'!H246+'КФО 6'!H104</f>
        <v>0</v>
      </c>
      <c r="I9" s="289">
        <f>'КФО 6'!I246+'КФО 6'!I104</f>
        <v>0</v>
      </c>
      <c r="J9" s="289">
        <f>'КФО 6'!J246+'КФО 6'!J104</f>
        <v>0</v>
      </c>
    </row>
    <row r="10" spans="1:10" ht="21.75" customHeight="1">
      <c r="A10" s="1624"/>
      <c r="B10" s="1625"/>
      <c r="C10" s="1621" t="s">
        <v>369</v>
      </c>
      <c r="D10" s="1621"/>
      <c r="E10" s="1621"/>
      <c r="F10" s="1621"/>
      <c r="G10" s="1372"/>
      <c r="H10" s="290">
        <f>'КФО 6'!H104</f>
        <v>0</v>
      </c>
      <c r="I10" s="290">
        <f>'КФО 6'!I104</f>
        <v>0</v>
      </c>
      <c r="J10" s="290">
        <f>'КФО 6'!J104</f>
        <v>0</v>
      </c>
    </row>
    <row r="11" spans="1:10" ht="24.95" customHeight="1">
      <c r="A11" s="1370">
        <v>244</v>
      </c>
      <c r="B11" s="1370"/>
      <c r="C11" s="1258" t="s">
        <v>153</v>
      </c>
      <c r="D11" s="1258"/>
      <c r="E11" s="1258"/>
      <c r="F11" s="1258"/>
      <c r="G11" s="283" t="s">
        <v>156</v>
      </c>
      <c r="H11" s="289">
        <f>КФО2!H404</f>
        <v>84900</v>
      </c>
      <c r="I11" s="289">
        <f>КФО2!I404</f>
        <v>84900</v>
      </c>
      <c r="J11" s="289">
        <f>КФО2!J404</f>
        <v>84900</v>
      </c>
    </row>
    <row r="12" spans="1:10" ht="22.5" customHeight="1">
      <c r="A12" s="1370">
        <v>247</v>
      </c>
      <c r="B12" s="1370"/>
      <c r="C12" s="1258" t="s">
        <v>153</v>
      </c>
      <c r="D12" s="1258"/>
      <c r="E12" s="1258"/>
      <c r="F12" s="1258"/>
      <c r="G12" s="385" t="s">
        <v>154</v>
      </c>
      <c r="H12" s="289">
        <f>'КФО 4'!H202</f>
        <v>1438083</v>
      </c>
      <c r="I12" s="289">
        <f>'КФО 4'!I202</f>
        <v>1438083</v>
      </c>
      <c r="J12" s="289">
        <f>'КФО 4'!J202</f>
        <v>1438083</v>
      </c>
    </row>
    <row r="13" spans="1:10" ht="24.95" customHeight="1">
      <c r="A13" s="1370"/>
      <c r="B13" s="1370"/>
      <c r="C13" s="1258"/>
      <c r="D13" s="1258"/>
      <c r="E13" s="1258"/>
      <c r="F13" s="1258"/>
      <c r="G13" s="385" t="s">
        <v>156</v>
      </c>
      <c r="H13" s="289">
        <f>КФО2!H123</f>
        <v>0</v>
      </c>
      <c r="I13" s="289">
        <f>КФО2!I123</f>
        <v>0</v>
      </c>
      <c r="J13" s="289">
        <f>КФО2!J123</f>
        <v>0</v>
      </c>
    </row>
    <row r="14" spans="1:10" ht="24.95" customHeight="1">
      <c r="A14" s="1618" t="s">
        <v>164</v>
      </c>
      <c r="B14" s="1619"/>
      <c r="C14" s="1619"/>
      <c r="D14" s="1619"/>
      <c r="E14" s="1619"/>
      <c r="F14" s="1619"/>
      <c r="G14" s="1620"/>
      <c r="H14" s="291">
        <f>H6+H7+H9+H11+H12+H13</f>
        <v>10887883</v>
      </c>
      <c r="I14" s="291">
        <f>I6+I7+I9+I11+I12+I13</f>
        <v>10787351</v>
      </c>
      <c r="J14" s="291">
        <f>J6+J7+J9+J11+J12+J13</f>
        <v>10787351</v>
      </c>
    </row>
    <row r="15" spans="1:10" ht="19.5" customHeight="1">
      <c r="A15" s="1609" t="s">
        <v>481</v>
      </c>
      <c r="B15" s="1609"/>
      <c r="C15" s="1609"/>
      <c r="D15" s="1609"/>
      <c r="E15" s="1609"/>
      <c r="F15" s="1609"/>
      <c r="G15" s="1609"/>
      <c r="H15" s="292">
        <f>H8+H10+H12+H13</f>
        <v>1438083</v>
      </c>
      <c r="I15" s="292">
        <f>I8+I10+I12+I13</f>
        <v>1438083</v>
      </c>
      <c r="J15" s="292">
        <f>J8+J10+J12+J13</f>
        <v>1438083</v>
      </c>
    </row>
    <row r="16" spans="1:10" ht="19.5" customHeight="1">
      <c r="A16" s="1611" t="s">
        <v>482</v>
      </c>
      <c r="B16" s="1611"/>
      <c r="C16" s="1611"/>
      <c r="D16" s="1611"/>
      <c r="E16" s="1611"/>
      <c r="F16" s="1611"/>
      <c r="G16" s="1611"/>
      <c r="H16" s="261">
        <f>H14-H15</f>
        <v>9449800</v>
      </c>
      <c r="I16" s="261">
        <f>I14-I15</f>
        <v>9349268</v>
      </c>
      <c r="J16" s="261">
        <f>J14-J15</f>
        <v>9349268</v>
      </c>
    </row>
    <row r="17" spans="1:10">
      <c r="A17" s="286"/>
      <c r="B17" s="286"/>
      <c r="C17" s="286"/>
      <c r="D17" s="286"/>
      <c r="E17" s="286"/>
      <c r="F17" s="286"/>
      <c r="G17" s="286"/>
      <c r="H17" s="293"/>
      <c r="I17" s="293"/>
      <c r="J17" s="293"/>
    </row>
    <row r="18" spans="1:10" ht="52.9" customHeight="1">
      <c r="A18" s="286"/>
      <c r="B18" s="286"/>
      <c r="C18" s="286"/>
      <c r="D18" s="286"/>
      <c r="E18" s="286"/>
      <c r="F18" s="286"/>
      <c r="G18" s="286"/>
      <c r="H18" s="286"/>
      <c r="I18" s="1607" t="s">
        <v>443</v>
      </c>
      <c r="J18" s="1607"/>
    </row>
    <row r="19" spans="1:10" ht="23.65" customHeight="1">
      <c r="A19" s="1610" t="s">
        <v>152</v>
      </c>
      <c r="B19" s="1610"/>
      <c r="C19" s="1610" t="s">
        <v>70</v>
      </c>
      <c r="D19" s="1610"/>
      <c r="E19" s="1610"/>
      <c r="F19" s="1610"/>
      <c r="G19" s="294"/>
      <c r="H19" s="295">
        <f>H5</f>
        <v>2024</v>
      </c>
      <c r="I19" s="296">
        <f>I5</f>
        <v>2025</v>
      </c>
      <c r="J19" s="296">
        <f>J5</f>
        <v>2026</v>
      </c>
    </row>
    <row r="20" spans="1:10" ht="19.899999999999999" customHeight="1">
      <c r="A20" s="1601">
        <v>111</v>
      </c>
      <c r="B20" s="1602"/>
      <c r="C20" s="1594" t="s">
        <v>92</v>
      </c>
      <c r="D20" s="1594"/>
      <c r="E20" s="1594"/>
      <c r="F20" s="1594"/>
      <c r="G20" s="297" t="s">
        <v>139</v>
      </c>
      <c r="H20" s="298">
        <f>'КФО 4'!H15+'КФО 4'!H18+'КФО 5'!H15+КФО2!H15</f>
        <v>3628414</v>
      </c>
      <c r="I20" s="298">
        <f>'КФО 4'!I15+'КФО 4'!I18+'КФО 5'!I15+КФО2!I15</f>
        <v>3628414</v>
      </c>
      <c r="J20" s="298">
        <f>'КФО 4'!J15+'КФО 4'!J18+'КФО 5'!J15+КФО2!J15</f>
        <v>3628414</v>
      </c>
    </row>
    <row r="21" spans="1:10" ht="19.5">
      <c r="A21" s="1616"/>
      <c r="B21" s="1617"/>
      <c r="C21" s="1594" t="s">
        <v>92</v>
      </c>
      <c r="D21" s="1594"/>
      <c r="E21" s="1594"/>
      <c r="F21" s="1594"/>
      <c r="G21" s="297" t="s">
        <v>140</v>
      </c>
      <c r="H21" s="298">
        <f>'КФО 4'!H16+'КФО 4'!H19</f>
        <v>21248251</v>
      </c>
      <c r="I21" s="298">
        <f>'КФО 4'!I16+'КФО 4'!I19</f>
        <v>21248251</v>
      </c>
      <c r="J21" s="298">
        <f>'КФО 4'!J16+'КФО 4'!J19</f>
        <v>21248251</v>
      </c>
    </row>
    <row r="22" spans="1:10" ht="19.5">
      <c r="A22" s="1615"/>
      <c r="B22" s="1615"/>
      <c r="C22" s="1612"/>
      <c r="D22" s="1613"/>
      <c r="E22" s="1613"/>
      <c r="F22" s="1614"/>
      <c r="G22" s="299" t="s">
        <v>260</v>
      </c>
      <c r="H22" s="300">
        <f>H20+H21</f>
        <v>24876665</v>
      </c>
      <c r="I22" s="300">
        <f>I20+I21</f>
        <v>24876665</v>
      </c>
      <c r="J22" s="300">
        <f>J20+J21</f>
        <v>24876665</v>
      </c>
    </row>
    <row r="23" spans="1:10" ht="9" customHeight="1">
      <c r="A23" s="286"/>
      <c r="B23" s="286"/>
      <c r="C23" s="286"/>
      <c r="D23" s="286"/>
      <c r="E23" s="286"/>
      <c r="F23" s="286"/>
      <c r="G23" s="301"/>
      <c r="H23" s="302"/>
      <c r="I23" s="302"/>
      <c r="J23" s="302"/>
    </row>
    <row r="24" spans="1:10" ht="19.5">
      <c r="A24" s="1601">
        <v>119</v>
      </c>
      <c r="B24" s="1602"/>
      <c r="C24" s="1594" t="s">
        <v>93</v>
      </c>
      <c r="D24" s="1594"/>
      <c r="E24" s="1594"/>
      <c r="F24" s="1594"/>
      <c r="G24" s="297" t="s">
        <v>139</v>
      </c>
      <c r="H24" s="298">
        <f>'КФО 4'!H27+'КФО 4'!H30+'КФО 5'!H23+КФО2!H22</f>
        <v>1095781</v>
      </c>
      <c r="I24" s="298">
        <f>'КФО 4'!I27+'КФО 4'!I30+'КФО 5'!I23+КФО2!I22</f>
        <v>1095781</v>
      </c>
      <c r="J24" s="298">
        <f>'КФО 4'!J27+'КФО 4'!J30+'КФО 5'!J23+КФО2!J22</f>
        <v>1095781</v>
      </c>
    </row>
    <row r="25" spans="1:10" ht="19.5">
      <c r="A25" s="1616"/>
      <c r="B25" s="1617"/>
      <c r="C25" s="1594" t="s">
        <v>93</v>
      </c>
      <c r="D25" s="1594"/>
      <c r="E25" s="1594"/>
      <c r="F25" s="1594"/>
      <c r="G25" s="297" t="s">
        <v>140</v>
      </c>
      <c r="H25" s="298">
        <f>'КФО 4'!H28+'КФО 4'!H31</f>
        <v>6416972</v>
      </c>
      <c r="I25" s="298">
        <f>'КФО 4'!I28+'КФО 4'!I31</f>
        <v>6416972</v>
      </c>
      <c r="J25" s="298">
        <f>'КФО 4'!J28+'КФО 4'!J31</f>
        <v>6416972</v>
      </c>
    </row>
    <row r="26" spans="1:10" ht="19.5">
      <c r="A26" s="1615"/>
      <c r="B26" s="1615"/>
      <c r="C26" s="1612"/>
      <c r="D26" s="1613"/>
      <c r="E26" s="1613"/>
      <c r="F26" s="1614"/>
      <c r="G26" s="299" t="s">
        <v>261</v>
      </c>
      <c r="H26" s="300">
        <f>H24+H25</f>
        <v>7512753</v>
      </c>
      <c r="I26" s="300">
        <f>I24+I25</f>
        <v>7512753</v>
      </c>
      <c r="J26" s="300">
        <f>J24+J25</f>
        <v>7512753</v>
      </c>
    </row>
    <row r="27" spans="1:10" ht="19.5">
      <c r="A27" s="286"/>
      <c r="B27" s="286"/>
      <c r="C27" s="286"/>
      <c r="D27" s="286"/>
      <c r="E27" s="286"/>
      <c r="F27" s="286"/>
      <c r="G27" s="301"/>
      <c r="H27" s="302"/>
      <c r="I27" s="302"/>
      <c r="J27" s="302"/>
    </row>
    <row r="28" spans="1:10" ht="19.5">
      <c r="A28" s="1595">
        <v>113</v>
      </c>
      <c r="B28" s="1595"/>
      <c r="C28" s="1594" t="s">
        <v>10</v>
      </c>
      <c r="D28" s="1594"/>
      <c r="E28" s="1594"/>
      <c r="F28" s="1594"/>
      <c r="G28" s="399" t="s">
        <v>140</v>
      </c>
      <c r="H28" s="298">
        <f>'КФО 4'!H40</f>
        <v>0</v>
      </c>
      <c r="I28" s="298">
        <f>'КФО 4'!I40</f>
        <v>0</v>
      </c>
      <c r="J28" s="298">
        <f>'КФО 4'!J40</f>
        <v>0</v>
      </c>
    </row>
    <row r="29" spans="1:10" ht="19.5">
      <c r="A29" s="1615"/>
      <c r="B29" s="1615"/>
      <c r="C29" s="1612"/>
      <c r="D29" s="1613"/>
      <c r="E29" s="1613"/>
      <c r="F29" s="1614"/>
      <c r="G29" s="299" t="s">
        <v>509</v>
      </c>
      <c r="H29" s="300">
        <f>SUM(H28)</f>
        <v>0</v>
      </c>
      <c r="I29" s="300">
        <f>SUM(I28)</f>
        <v>0</v>
      </c>
      <c r="J29" s="300">
        <f>SUM(J28)</f>
        <v>0</v>
      </c>
    </row>
    <row r="30" spans="1:10" ht="19.5">
      <c r="A30" s="286"/>
      <c r="B30" s="286"/>
      <c r="C30" s="286"/>
      <c r="D30" s="286"/>
      <c r="E30" s="286"/>
      <c r="F30" s="286"/>
      <c r="G30" s="301"/>
      <c r="H30" s="302"/>
      <c r="I30" s="302"/>
      <c r="J30" s="302"/>
    </row>
    <row r="31" spans="1:10" ht="19.5">
      <c r="A31" s="1595">
        <v>119</v>
      </c>
      <c r="B31" s="1595"/>
      <c r="C31" s="1594" t="s">
        <v>10</v>
      </c>
      <c r="D31" s="1594"/>
      <c r="E31" s="1594"/>
      <c r="F31" s="1594"/>
      <c r="G31" s="399" t="s">
        <v>140</v>
      </c>
      <c r="H31" s="298">
        <f>'КФО 4'!H47</f>
        <v>0</v>
      </c>
      <c r="I31" s="298">
        <f>'КФО 4'!I47</f>
        <v>0</v>
      </c>
      <c r="J31" s="298">
        <f>'КФО 4'!J47</f>
        <v>0</v>
      </c>
    </row>
    <row r="32" spans="1:10" ht="19.5">
      <c r="A32" s="1615"/>
      <c r="B32" s="1615"/>
      <c r="C32" s="1612"/>
      <c r="D32" s="1613"/>
      <c r="E32" s="1613"/>
      <c r="F32" s="1614"/>
      <c r="G32" s="299" t="s">
        <v>509</v>
      </c>
      <c r="H32" s="300">
        <f>SUM(H31)</f>
        <v>0</v>
      </c>
      <c r="I32" s="300">
        <f>SUM(I31)</f>
        <v>0</v>
      </c>
      <c r="J32" s="300">
        <f>SUM(J31)</f>
        <v>0</v>
      </c>
    </row>
    <row r="33" spans="1:10" ht="19.5">
      <c r="A33" s="286"/>
      <c r="B33" s="286"/>
      <c r="C33" s="286"/>
      <c r="D33" s="286"/>
      <c r="E33" s="286"/>
      <c r="F33" s="286"/>
      <c r="G33" s="301"/>
      <c r="H33" s="302"/>
      <c r="I33" s="302"/>
      <c r="J33" s="302"/>
    </row>
    <row r="34" spans="1:10" ht="18.75" customHeight="1">
      <c r="A34" s="1608" t="s">
        <v>510</v>
      </c>
      <c r="B34" s="1608"/>
      <c r="C34" s="1600" t="s">
        <v>291</v>
      </c>
      <c r="D34" s="1600"/>
      <c r="E34" s="1600"/>
      <c r="F34" s="1600"/>
      <c r="G34" s="1600"/>
      <c r="H34" s="303">
        <f>H22+H26+H29+H32</f>
        <v>32389418</v>
      </c>
      <c r="I34" s="303">
        <f>I22+I26+I29+I32</f>
        <v>32389418</v>
      </c>
      <c r="J34" s="303">
        <f>J22+J26+J29+J32</f>
        <v>32389418</v>
      </c>
    </row>
    <row r="35" spans="1:10" ht="15" customHeight="1">
      <c r="A35" s="286"/>
      <c r="B35" s="286"/>
      <c r="C35" s="286"/>
      <c r="D35" s="286"/>
      <c r="E35" s="286"/>
      <c r="F35" s="286"/>
      <c r="G35" s="301"/>
      <c r="H35" s="302"/>
      <c r="I35" s="302"/>
      <c r="J35" s="302"/>
    </row>
    <row r="36" spans="1:10" ht="19.5">
      <c r="A36" s="1594" t="s">
        <v>152</v>
      </c>
      <c r="B36" s="1594"/>
      <c r="C36" s="1594"/>
      <c r="D36" s="1594"/>
      <c r="E36" s="1594"/>
      <c r="F36" s="1594"/>
      <c r="G36" s="294"/>
      <c r="H36" s="298"/>
      <c r="I36" s="298"/>
      <c r="J36" s="298"/>
    </row>
    <row r="37" spans="1:10" ht="20.25" customHeight="1">
      <c r="A37" s="1595">
        <v>112</v>
      </c>
      <c r="B37" s="1595"/>
      <c r="C37" s="1596"/>
      <c r="D37" s="1594"/>
      <c r="E37" s="1594"/>
      <c r="F37" s="1594"/>
      <c r="G37" s="304" t="s">
        <v>154</v>
      </c>
      <c r="H37" s="298">
        <f>'КФО 4'!H103</f>
        <v>0</v>
      </c>
      <c r="I37" s="298">
        <f>'КФО 4'!I103</f>
        <v>0</v>
      </c>
      <c r="J37" s="298">
        <f>'КФО 4'!J103</f>
        <v>0</v>
      </c>
    </row>
    <row r="38" spans="1:10" ht="17.850000000000001" customHeight="1">
      <c r="A38" s="1595"/>
      <c r="B38" s="1595"/>
      <c r="C38" s="1597"/>
      <c r="D38" s="1597"/>
      <c r="E38" s="1597"/>
      <c r="F38" s="1596"/>
      <c r="G38" s="304" t="s">
        <v>155</v>
      </c>
      <c r="H38" s="298">
        <f>'КФО 5'!H54</f>
        <v>0</v>
      </c>
      <c r="I38" s="298">
        <f>'КФО 5'!I54</f>
        <v>0</v>
      </c>
      <c r="J38" s="298">
        <f>'КФО 5'!J54</f>
        <v>0</v>
      </c>
    </row>
    <row r="39" spans="1:10" ht="17.25" customHeight="1">
      <c r="A39" s="1595"/>
      <c r="B39" s="1595"/>
      <c r="C39" s="1597"/>
      <c r="D39" s="1597"/>
      <c r="E39" s="1597"/>
      <c r="F39" s="1596"/>
      <c r="G39" s="304" t="s">
        <v>156</v>
      </c>
      <c r="H39" s="298">
        <f>КФО2!H34</f>
        <v>0</v>
      </c>
      <c r="I39" s="298">
        <f>КФО2!I34</f>
        <v>0</v>
      </c>
      <c r="J39" s="298">
        <f>КФО2!J34</f>
        <v>0</v>
      </c>
    </row>
    <row r="40" spans="1:10" ht="19.149999999999999" customHeight="1">
      <c r="A40" s="305"/>
      <c r="B40" s="306"/>
      <c r="C40" s="305"/>
      <c r="D40" s="307"/>
      <c r="E40" s="307"/>
      <c r="F40" s="306"/>
      <c r="G40" s="299" t="s">
        <v>265</v>
      </c>
      <c r="H40" s="300">
        <f>H37+H38+H39</f>
        <v>0</v>
      </c>
      <c r="I40" s="300">
        <f>I37+I38+I39</f>
        <v>0</v>
      </c>
      <c r="J40" s="300">
        <f>J37+J38+J39</f>
        <v>0</v>
      </c>
    </row>
    <row r="41" spans="1:10" customFormat="1" ht="27.6" customHeight="1">
      <c r="A41" s="1598" t="s">
        <v>511</v>
      </c>
      <c r="B41" s="1599"/>
      <c r="C41" s="1600" t="s">
        <v>292</v>
      </c>
      <c r="D41" s="1600"/>
      <c r="E41" s="1600"/>
      <c r="F41" s="1600"/>
      <c r="G41" s="1600"/>
      <c r="H41" s="303">
        <f>H34+H40</f>
        <v>32389418</v>
      </c>
      <c r="I41" s="303">
        <f>I34+I40</f>
        <v>32389418</v>
      </c>
      <c r="J41" s="303">
        <f>J34+J40</f>
        <v>32389418</v>
      </c>
    </row>
    <row r="42" spans="1:10" ht="19.5">
      <c r="A42" s="1594" t="s">
        <v>152</v>
      </c>
      <c r="B42" s="1594"/>
      <c r="C42" s="1594"/>
      <c r="D42" s="1594"/>
      <c r="E42" s="1594"/>
      <c r="F42" s="1594"/>
      <c r="G42" s="294"/>
      <c r="H42" s="298"/>
      <c r="I42" s="298"/>
      <c r="J42" s="298"/>
    </row>
    <row r="43" spans="1:10" ht="19.5">
      <c r="A43" s="1601">
        <v>321</v>
      </c>
      <c r="B43" s="1602"/>
      <c r="C43" s="1596"/>
      <c r="D43" s="1594"/>
      <c r="E43" s="1594"/>
      <c r="F43" s="1594"/>
      <c r="G43" s="304" t="s">
        <v>154</v>
      </c>
      <c r="H43" s="298">
        <f>'КФО 4'!H124</f>
        <v>0</v>
      </c>
      <c r="I43" s="298">
        <f>'КФО 4'!I124</f>
        <v>0</v>
      </c>
      <c r="J43" s="298">
        <f>'КФО 4'!J124</f>
        <v>0</v>
      </c>
    </row>
    <row r="44" spans="1:10" ht="19.5">
      <c r="A44" s="1603"/>
      <c r="B44" s="1604"/>
      <c r="C44" s="1596"/>
      <c r="D44" s="1594"/>
      <c r="E44" s="1594"/>
      <c r="F44" s="1594"/>
      <c r="G44" s="304" t="s">
        <v>155</v>
      </c>
      <c r="H44" s="298">
        <f>'КФО 5'!H79</f>
        <v>0</v>
      </c>
      <c r="I44" s="298">
        <f>'КФО 5'!I79</f>
        <v>0</v>
      </c>
      <c r="J44" s="298">
        <f>'КФО 5'!J79</f>
        <v>0</v>
      </c>
    </row>
    <row r="45" spans="1:10" ht="19.5">
      <c r="A45" s="1616"/>
      <c r="B45" s="1617"/>
      <c r="C45" s="1596"/>
      <c r="D45" s="1594"/>
      <c r="E45" s="1594"/>
      <c r="F45" s="1594"/>
      <c r="G45" s="304" t="s">
        <v>156</v>
      </c>
      <c r="H45" s="298">
        <f>КФО2!H55</f>
        <v>0</v>
      </c>
      <c r="I45" s="298">
        <f>КФО2!I55</f>
        <v>0</v>
      </c>
      <c r="J45" s="298">
        <f>КФО2!J55</f>
        <v>0</v>
      </c>
    </row>
    <row r="46" spans="1:10" ht="19.5">
      <c r="A46" s="394"/>
      <c r="B46" s="395"/>
      <c r="C46" s="394"/>
      <c r="D46" s="396"/>
      <c r="E46" s="396"/>
      <c r="F46" s="395"/>
      <c r="G46" s="397" t="s">
        <v>488</v>
      </c>
      <c r="H46" s="398">
        <f>SUM(H43:H45)</f>
        <v>0</v>
      </c>
      <c r="I46" s="398">
        <f t="shared" ref="I46:J46" si="0">SUM(I43:I45)</f>
        <v>0</v>
      </c>
      <c r="J46" s="398">
        <f t="shared" si="0"/>
        <v>0</v>
      </c>
    </row>
    <row r="47" spans="1:10" ht="7.9" customHeight="1">
      <c r="A47" s="286"/>
      <c r="B47" s="286"/>
      <c r="C47" s="286"/>
      <c r="D47" s="286"/>
      <c r="E47" s="286"/>
      <c r="F47" s="286"/>
      <c r="G47" s="301"/>
      <c r="H47" s="302"/>
      <c r="I47" s="302"/>
      <c r="J47" s="302"/>
    </row>
    <row r="48" spans="1:10" ht="19.5">
      <c r="A48" s="1594" t="s">
        <v>152</v>
      </c>
      <c r="B48" s="1594"/>
      <c r="C48" s="1594"/>
      <c r="D48" s="1594"/>
      <c r="E48" s="1594"/>
      <c r="F48" s="1594"/>
      <c r="G48" s="294"/>
      <c r="H48" s="298"/>
      <c r="I48" s="298"/>
      <c r="J48" s="298"/>
    </row>
    <row r="49" spans="1:10" ht="19.5">
      <c r="A49" s="1601">
        <v>831</v>
      </c>
      <c r="B49" s="1602"/>
      <c r="C49" s="1596"/>
      <c r="D49" s="1594"/>
      <c r="E49" s="1594"/>
      <c r="F49" s="1594"/>
      <c r="G49" s="304" t="s">
        <v>154</v>
      </c>
      <c r="H49" s="298">
        <f>'КФО 4'!H145</f>
        <v>0</v>
      </c>
      <c r="I49" s="298">
        <f>'КФО 4'!I145</f>
        <v>0</v>
      </c>
      <c r="J49" s="298">
        <f>'КФО 4'!J145</f>
        <v>0</v>
      </c>
    </row>
    <row r="50" spans="1:10" ht="19.5">
      <c r="A50" s="1603"/>
      <c r="B50" s="1604"/>
      <c r="C50" s="1597"/>
      <c r="D50" s="1597"/>
      <c r="E50" s="1597"/>
      <c r="F50" s="1596"/>
      <c r="G50" s="304" t="s">
        <v>155</v>
      </c>
      <c r="H50" s="298">
        <f>'КФО 5'!H92</f>
        <v>0</v>
      </c>
      <c r="I50" s="298">
        <f>'КФО 5'!I92</f>
        <v>0</v>
      </c>
      <c r="J50" s="298">
        <f>'КФО 5'!J92</f>
        <v>0</v>
      </c>
    </row>
    <row r="51" spans="1:10" ht="19.5">
      <c r="A51" s="1603"/>
      <c r="B51" s="1604"/>
      <c r="C51" s="1597"/>
      <c r="D51" s="1597"/>
      <c r="E51" s="1597"/>
      <c r="F51" s="1596"/>
      <c r="G51" s="304" t="s">
        <v>287</v>
      </c>
      <c r="H51" s="298">
        <f>'КФО 6'!H52</f>
        <v>0</v>
      </c>
      <c r="I51" s="298">
        <f>'КФО 6'!I52</f>
        <v>0</v>
      </c>
      <c r="J51" s="298">
        <f>'КФО 6'!J52</f>
        <v>0</v>
      </c>
    </row>
    <row r="52" spans="1:10" ht="19.5">
      <c r="A52" s="1603"/>
      <c r="B52" s="1604"/>
      <c r="C52" s="1597"/>
      <c r="D52" s="1597"/>
      <c r="E52" s="1597"/>
      <c r="F52" s="1596"/>
      <c r="G52" s="304" t="s">
        <v>156</v>
      </c>
      <c r="H52" s="298">
        <f>КФО2!H68</f>
        <v>0</v>
      </c>
      <c r="I52" s="298">
        <f>КФО2!I68</f>
        <v>0</v>
      </c>
      <c r="J52" s="298">
        <f>КФО2!J68</f>
        <v>0</v>
      </c>
    </row>
    <row r="53" spans="1:10" ht="19.5">
      <c r="A53" s="394"/>
      <c r="B53" s="395"/>
      <c r="C53" s="394"/>
      <c r="D53" s="396"/>
      <c r="E53" s="396"/>
      <c r="F53" s="395"/>
      <c r="G53" s="397" t="s">
        <v>489</v>
      </c>
      <c r="H53" s="398">
        <f>SUM(H49:H52)</f>
        <v>0</v>
      </c>
      <c r="I53" s="398">
        <f>SUM(I49:I52)</f>
        <v>0</v>
      </c>
      <c r="J53" s="398">
        <f>SUM(J49:J52)</f>
        <v>0</v>
      </c>
    </row>
    <row r="54" spans="1:10" ht="9" customHeight="1">
      <c r="A54" s="286"/>
      <c r="B54" s="286"/>
      <c r="C54" s="286"/>
      <c r="D54" s="286"/>
      <c r="E54" s="286"/>
      <c r="F54" s="286"/>
      <c r="G54" s="286"/>
      <c r="H54" s="302"/>
      <c r="I54" s="302"/>
      <c r="J54" s="302"/>
    </row>
    <row r="55" spans="1:10" ht="19.5">
      <c r="A55" s="1594" t="s">
        <v>152</v>
      </c>
      <c r="B55" s="1594"/>
      <c r="C55" s="1594"/>
      <c r="D55" s="1594"/>
      <c r="E55" s="1594"/>
      <c r="F55" s="1594"/>
      <c r="G55" s="294"/>
      <c r="H55" s="298"/>
      <c r="I55" s="298"/>
      <c r="J55" s="298"/>
    </row>
    <row r="56" spans="1:10" ht="20.25" customHeight="1">
      <c r="A56" s="1601">
        <v>851</v>
      </c>
      <c r="B56" s="1602"/>
      <c r="C56" s="1596"/>
      <c r="D56" s="1594"/>
      <c r="E56" s="1594"/>
      <c r="F56" s="1594"/>
      <c r="G56" s="304" t="s">
        <v>154</v>
      </c>
      <c r="H56" s="298">
        <f>'КФО 4'!H152</f>
        <v>220342</v>
      </c>
      <c r="I56" s="298">
        <f>'КФО 4'!I152</f>
        <v>220342</v>
      </c>
      <c r="J56" s="298">
        <f>'КФО 4'!J152</f>
        <v>220342</v>
      </c>
    </row>
    <row r="57" spans="1:10" ht="17.850000000000001" customHeight="1">
      <c r="A57" s="1603"/>
      <c r="B57" s="1604"/>
      <c r="C57" s="1597"/>
      <c r="D57" s="1597"/>
      <c r="E57" s="1597"/>
      <c r="F57" s="1596"/>
      <c r="G57" s="304" t="s">
        <v>155</v>
      </c>
      <c r="H57" s="298">
        <f>'КФО 5'!H99</f>
        <v>0</v>
      </c>
      <c r="I57" s="298">
        <f>'КФО 5'!I99</f>
        <v>0</v>
      </c>
      <c r="J57" s="298">
        <f>'КФО 5'!J99</f>
        <v>0</v>
      </c>
    </row>
    <row r="58" spans="1:10" ht="17.25" customHeight="1">
      <c r="A58" s="1603"/>
      <c r="B58" s="1604"/>
      <c r="C58" s="1597"/>
      <c r="D58" s="1597"/>
      <c r="E58" s="1597"/>
      <c r="F58" s="1596"/>
      <c r="G58" s="304" t="s">
        <v>287</v>
      </c>
      <c r="H58" s="298">
        <f>'КФО 6'!H59</f>
        <v>0</v>
      </c>
      <c r="I58" s="298">
        <f>'КФО 6'!I59</f>
        <v>0</v>
      </c>
      <c r="J58" s="298">
        <f>'КФО 6'!J59</f>
        <v>0</v>
      </c>
    </row>
    <row r="59" spans="1:10" ht="17.25" customHeight="1">
      <c r="A59" s="1603"/>
      <c r="B59" s="1604"/>
      <c r="C59" s="1597"/>
      <c r="D59" s="1597"/>
      <c r="E59" s="1597"/>
      <c r="F59" s="1596"/>
      <c r="G59" s="304" t="s">
        <v>156</v>
      </c>
      <c r="H59" s="298">
        <f>КФО2!H75</f>
        <v>0</v>
      </c>
      <c r="I59" s="298">
        <f>КФО2!I75</f>
        <v>0</v>
      </c>
      <c r="J59" s="298">
        <f>КФО2!J75</f>
        <v>0</v>
      </c>
    </row>
    <row r="60" spans="1:10" ht="19.149999999999999" customHeight="1">
      <c r="A60" s="305"/>
      <c r="B60" s="306"/>
      <c r="C60" s="305"/>
      <c r="D60" s="307"/>
      <c r="E60" s="307"/>
      <c r="F60" s="306"/>
      <c r="G60" s="299" t="s">
        <v>262</v>
      </c>
      <c r="H60" s="300">
        <f>SUM(H56:H59)</f>
        <v>220342</v>
      </c>
      <c r="I60" s="300">
        <f>SUM(I56:I59)</f>
        <v>220342</v>
      </c>
      <c r="J60" s="300">
        <f>SUM(J56:J59)</f>
        <v>220342</v>
      </c>
    </row>
    <row r="61" spans="1:10" ht="9" customHeight="1">
      <c r="A61" s="286"/>
      <c r="B61" s="286"/>
      <c r="C61" s="286"/>
      <c r="D61" s="286"/>
      <c r="E61" s="286"/>
      <c r="F61" s="286"/>
      <c r="G61" s="286"/>
      <c r="H61" s="302"/>
      <c r="I61" s="302"/>
      <c r="J61" s="302"/>
    </row>
    <row r="62" spans="1:10" ht="19.5">
      <c r="A62" s="1594" t="s">
        <v>152</v>
      </c>
      <c r="B62" s="1594"/>
      <c r="C62" s="1594"/>
      <c r="D62" s="1594"/>
      <c r="E62" s="1594"/>
      <c r="F62" s="1594"/>
      <c r="G62" s="294"/>
      <c r="H62" s="298"/>
      <c r="I62" s="298"/>
      <c r="J62" s="298"/>
    </row>
    <row r="63" spans="1:10" ht="20.25" customHeight="1">
      <c r="A63" s="1601">
        <v>852</v>
      </c>
      <c r="B63" s="1602"/>
      <c r="C63" s="1596"/>
      <c r="D63" s="1594"/>
      <c r="E63" s="1594"/>
      <c r="F63" s="1594"/>
      <c r="G63" s="304" t="s">
        <v>154</v>
      </c>
      <c r="H63" s="298">
        <f>'КФО 4'!H160</f>
        <v>3680</v>
      </c>
      <c r="I63" s="298">
        <f>'КФО 4'!I160</f>
        <v>3680</v>
      </c>
      <c r="J63" s="298">
        <f>'КФО 4'!J160</f>
        <v>3680</v>
      </c>
    </row>
    <row r="64" spans="1:10" ht="17.850000000000001" customHeight="1">
      <c r="A64" s="1603"/>
      <c r="B64" s="1604"/>
      <c r="C64" s="1597"/>
      <c r="D64" s="1597"/>
      <c r="E64" s="1597"/>
      <c r="F64" s="1596"/>
      <c r="G64" s="304" t="s">
        <v>155</v>
      </c>
      <c r="H64" s="298">
        <f>'КФО 5'!H107</f>
        <v>0</v>
      </c>
      <c r="I64" s="298">
        <f>'КФО 5'!I107</f>
        <v>0</v>
      </c>
      <c r="J64" s="298">
        <f>'КФО 5'!J107</f>
        <v>0</v>
      </c>
    </row>
    <row r="65" spans="1:10" ht="17.25" customHeight="1">
      <c r="A65" s="1603"/>
      <c r="B65" s="1604"/>
      <c r="C65" s="1597"/>
      <c r="D65" s="1597"/>
      <c r="E65" s="1597"/>
      <c r="F65" s="1596"/>
      <c r="G65" s="304" t="s">
        <v>287</v>
      </c>
      <c r="H65" s="298">
        <f>'КФО 6'!H67</f>
        <v>0</v>
      </c>
      <c r="I65" s="298">
        <f>'КФО 6'!I67</f>
        <v>0</v>
      </c>
      <c r="J65" s="298">
        <f>'КФО 6'!J67</f>
        <v>0</v>
      </c>
    </row>
    <row r="66" spans="1:10" ht="17.25" customHeight="1">
      <c r="A66" s="1603"/>
      <c r="B66" s="1604"/>
      <c r="C66" s="1597"/>
      <c r="D66" s="1597"/>
      <c r="E66" s="1597"/>
      <c r="F66" s="1596"/>
      <c r="G66" s="304" t="s">
        <v>156</v>
      </c>
      <c r="H66" s="298">
        <f>КФО2!H83</f>
        <v>0</v>
      </c>
      <c r="I66" s="298">
        <f>КФО2!I83</f>
        <v>0</v>
      </c>
      <c r="J66" s="298">
        <f>КФО2!J83</f>
        <v>0</v>
      </c>
    </row>
    <row r="67" spans="1:10" ht="21" customHeight="1">
      <c r="A67" s="308"/>
      <c r="B67" s="309"/>
      <c r="C67" s="308"/>
      <c r="D67" s="310"/>
      <c r="E67" s="310"/>
      <c r="F67" s="309"/>
      <c r="G67" s="299" t="s">
        <v>264</v>
      </c>
      <c r="H67" s="300">
        <f>SUM(H63:H66)</f>
        <v>3680</v>
      </c>
      <c r="I67" s="300">
        <f>SUM(I63:I66)</f>
        <v>3680</v>
      </c>
      <c r="J67" s="300">
        <f>SUM(J63:J66)</f>
        <v>3680</v>
      </c>
    </row>
    <row r="68" spans="1:10" ht="3" hidden="1" customHeight="1">
      <c r="A68" s="286"/>
      <c r="B68" s="286"/>
      <c r="C68" s="286"/>
      <c r="D68" s="286"/>
      <c r="E68" s="286"/>
      <c r="F68" s="286"/>
      <c r="G68" s="286"/>
      <c r="H68" s="302"/>
      <c r="I68" s="302"/>
      <c r="J68" s="302"/>
    </row>
    <row r="69" spans="1:10" ht="19.5">
      <c r="A69" s="1594" t="s">
        <v>152</v>
      </c>
      <c r="B69" s="1594"/>
      <c r="C69" s="1594"/>
      <c r="D69" s="1594"/>
      <c r="E69" s="1594"/>
      <c r="F69" s="1594"/>
      <c r="G69" s="294"/>
      <c r="H69" s="298"/>
      <c r="I69" s="298"/>
      <c r="J69" s="298"/>
    </row>
    <row r="70" spans="1:10" ht="20.25" customHeight="1">
      <c r="A70" s="1601">
        <v>853</v>
      </c>
      <c r="B70" s="1602"/>
      <c r="C70" s="1596"/>
      <c r="D70" s="1594"/>
      <c r="E70" s="1594"/>
      <c r="F70" s="1594"/>
      <c r="G70" s="304" t="s">
        <v>154</v>
      </c>
      <c r="H70" s="298">
        <f>'КФО 4'!H167</f>
        <v>0</v>
      </c>
      <c r="I70" s="298">
        <f>'КФО 4'!I167</f>
        <v>0</v>
      </c>
      <c r="J70" s="298">
        <f>'КФО 4'!J167</f>
        <v>0</v>
      </c>
    </row>
    <row r="71" spans="1:10" ht="17.850000000000001" customHeight="1">
      <c r="A71" s="1603"/>
      <c r="B71" s="1604"/>
      <c r="C71" s="1597"/>
      <c r="D71" s="1597"/>
      <c r="E71" s="1597"/>
      <c r="F71" s="1596"/>
      <c r="G71" s="304" t="s">
        <v>155</v>
      </c>
      <c r="H71" s="298">
        <f>'КФО 5'!H114</f>
        <v>0</v>
      </c>
      <c r="I71" s="298">
        <f>'КФО 5'!I114</f>
        <v>0</v>
      </c>
      <c r="J71" s="298">
        <f>'КФО 5'!J114</f>
        <v>0</v>
      </c>
    </row>
    <row r="72" spans="1:10" ht="17.25" customHeight="1">
      <c r="A72" s="1603"/>
      <c r="B72" s="1604"/>
      <c r="C72" s="1597"/>
      <c r="D72" s="1597"/>
      <c r="E72" s="1597"/>
      <c r="F72" s="1596"/>
      <c r="G72" s="304" t="s">
        <v>287</v>
      </c>
      <c r="H72" s="298">
        <f>'КФО 6'!H74</f>
        <v>0</v>
      </c>
      <c r="I72" s="298">
        <f>'КФО 6'!I74</f>
        <v>0</v>
      </c>
      <c r="J72" s="298">
        <f>'КФО 6'!J74</f>
        <v>0</v>
      </c>
    </row>
    <row r="73" spans="1:10" ht="17.25" customHeight="1">
      <c r="A73" s="1603"/>
      <c r="B73" s="1604"/>
      <c r="C73" s="1597"/>
      <c r="D73" s="1597"/>
      <c r="E73" s="1597"/>
      <c r="F73" s="1596"/>
      <c r="G73" s="304" t="s">
        <v>156</v>
      </c>
      <c r="H73" s="298">
        <f>КФО2!H90</f>
        <v>0</v>
      </c>
      <c r="I73" s="298">
        <f>КФО2!I90</f>
        <v>0</v>
      </c>
      <c r="J73" s="298">
        <f>КФО2!J90</f>
        <v>0</v>
      </c>
    </row>
    <row r="74" spans="1:10" ht="23.25" customHeight="1">
      <c r="A74" s="308"/>
      <c r="B74" s="309"/>
      <c r="C74" s="308"/>
      <c r="D74" s="310"/>
      <c r="E74" s="310"/>
      <c r="F74" s="309"/>
      <c r="G74" s="299" t="s">
        <v>263</v>
      </c>
      <c r="H74" s="300">
        <f>SUM(H70:H73)</f>
        <v>0</v>
      </c>
      <c r="I74" s="300">
        <f>SUM(I70:I73)</f>
        <v>0</v>
      </c>
      <c r="J74" s="300">
        <f>SUM(J70:J73)</f>
        <v>0</v>
      </c>
    </row>
    <row r="75" spans="1:10" ht="2.25" hidden="1" customHeight="1">
      <c r="A75" s="286"/>
      <c r="B75" s="286"/>
      <c r="C75" s="286"/>
      <c r="D75" s="286"/>
      <c r="E75" s="286"/>
      <c r="F75" s="286"/>
      <c r="G75" s="286"/>
      <c r="H75" s="302"/>
      <c r="I75" s="302"/>
      <c r="J75" s="302"/>
    </row>
    <row r="76" spans="1:10" ht="19.5">
      <c r="A76" s="1594" t="s">
        <v>152</v>
      </c>
      <c r="B76" s="1594"/>
      <c r="C76" s="1638" t="s">
        <v>284</v>
      </c>
      <c r="D76" s="1639"/>
      <c r="E76" s="1639"/>
      <c r="F76" s="1640"/>
      <c r="G76" s="294"/>
      <c r="H76" s="298"/>
      <c r="I76" s="298"/>
      <c r="J76" s="298"/>
    </row>
    <row r="77" spans="1:10" ht="19.5">
      <c r="A77" s="1595"/>
      <c r="B77" s="1595"/>
      <c r="C77" s="1594"/>
      <c r="D77" s="1594"/>
      <c r="E77" s="1594"/>
      <c r="F77" s="1594"/>
      <c r="G77" s="304" t="s">
        <v>154</v>
      </c>
      <c r="H77" s="298">
        <f>'КФО 4'!H1018</f>
        <v>37442211</v>
      </c>
      <c r="I77" s="298">
        <f>'КФО 4'!I1018</f>
        <v>37442211</v>
      </c>
      <c r="J77" s="298">
        <f>'КФО 4'!J1018</f>
        <v>37442211</v>
      </c>
    </row>
    <row r="78" spans="1:10" ht="19.5">
      <c r="A78" s="1595"/>
      <c r="B78" s="1595"/>
      <c r="C78" s="1594"/>
      <c r="D78" s="1594"/>
      <c r="E78" s="1594"/>
      <c r="F78" s="1594"/>
      <c r="G78" s="304" t="s">
        <v>155</v>
      </c>
      <c r="H78" s="298">
        <f>'КФО 5'!H439</f>
        <v>6226254.9000000004</v>
      </c>
      <c r="I78" s="298">
        <f>'КФО 5'!I439</f>
        <v>6125722.9000000004</v>
      </c>
      <c r="J78" s="298">
        <f>'КФО 5'!J439</f>
        <v>6125722.9000000004</v>
      </c>
    </row>
    <row r="79" spans="1:10" ht="19.5">
      <c r="A79" s="1595"/>
      <c r="B79" s="1595"/>
      <c r="C79" s="1594"/>
      <c r="D79" s="1594"/>
      <c r="E79" s="1594"/>
      <c r="F79" s="1594"/>
      <c r="G79" s="304" t="s">
        <v>287</v>
      </c>
      <c r="H79" s="298">
        <f>'КФО 6'!H247</f>
        <v>0</v>
      </c>
      <c r="I79" s="298">
        <f>'КФО 6'!I247</f>
        <v>0</v>
      </c>
      <c r="J79" s="298">
        <f>'КФО 6'!J247</f>
        <v>0</v>
      </c>
    </row>
    <row r="80" spans="1:10" ht="19.5">
      <c r="A80" s="1595"/>
      <c r="B80" s="1595"/>
      <c r="C80" s="1594"/>
      <c r="D80" s="1594"/>
      <c r="E80" s="1594"/>
      <c r="F80" s="1594"/>
      <c r="G80" s="304" t="s">
        <v>156</v>
      </c>
      <c r="H80" s="298">
        <f>КФО2!H405</f>
        <v>150000</v>
      </c>
      <c r="I80" s="298">
        <f>КФО2!I405</f>
        <v>150000</v>
      </c>
      <c r="J80" s="298">
        <f>КФО2!J405</f>
        <v>150000</v>
      </c>
    </row>
    <row r="81" spans="1:14" ht="21.75" customHeight="1">
      <c r="A81" s="1635" t="s">
        <v>285</v>
      </c>
      <c r="B81" s="1636"/>
      <c r="C81" s="1636"/>
      <c r="D81" s="1636"/>
      <c r="E81" s="1636"/>
      <c r="F81" s="1636"/>
      <c r="G81" s="1637"/>
      <c r="H81" s="300">
        <f>SUM(H77:H80)</f>
        <v>43818465.899999999</v>
      </c>
      <c r="I81" s="300">
        <f>SUM(I77:I80)</f>
        <v>43717933.899999999</v>
      </c>
      <c r="J81" s="300">
        <f>SUM(J77:J80)</f>
        <v>43717933.899999999</v>
      </c>
    </row>
    <row r="82" spans="1:14" ht="17.25" customHeight="1">
      <c r="A82" s="286"/>
      <c r="B82" s="286"/>
      <c r="C82" s="286"/>
      <c r="D82" s="286"/>
      <c r="E82" s="286"/>
      <c r="F82" s="286"/>
      <c r="G82" s="286"/>
      <c r="H82" s="293">
        <f>H14+H41+H46+H53+H60+H67+H74-H81</f>
        <v>-317142.89999999851</v>
      </c>
      <c r="I82" s="293">
        <f>I14+I41+I46+I53+I60+I67+I74-I81</f>
        <v>-317142.89999999851</v>
      </c>
      <c r="J82" s="293">
        <f>J14+J41+J46+J53+J60+J67+J74-J81</f>
        <v>-317142.89999999851</v>
      </c>
    </row>
    <row r="83" spans="1:14" ht="21" customHeight="1">
      <c r="A83" s="286"/>
      <c r="B83" s="286"/>
      <c r="C83" s="286"/>
      <c r="D83" s="286"/>
      <c r="E83" s="286"/>
      <c r="F83" s="286"/>
      <c r="G83" s="286"/>
      <c r="H83" s="86">
        <f>H5</f>
        <v>2024</v>
      </c>
      <c r="I83" s="86">
        <f>I5</f>
        <v>2025</v>
      </c>
      <c r="J83" s="86">
        <f>J5</f>
        <v>2026</v>
      </c>
    </row>
    <row r="84" spans="1:14" s="284" customFormat="1" ht="18.75">
      <c r="A84" s="1641" t="s">
        <v>307</v>
      </c>
      <c r="B84" s="1642"/>
      <c r="C84" s="1642"/>
      <c r="D84" s="1642"/>
      <c r="E84" s="1642"/>
      <c r="F84" s="1642"/>
      <c r="G84" s="1643"/>
      <c r="H84" s="287">
        <f>SUM(H85:H87)</f>
        <v>43818465.899999999</v>
      </c>
      <c r="I84" s="287">
        <f>SUM(I85:I87)</f>
        <v>43717933.899999999</v>
      </c>
      <c r="J84" s="287">
        <f>SUM(J85:J87)</f>
        <v>43717933.899999999</v>
      </c>
    </row>
    <row r="85" spans="1:14" s="284" customFormat="1" ht="18.75">
      <c r="A85" s="1588" t="s">
        <v>412</v>
      </c>
      <c r="B85" s="1589"/>
      <c r="C85" s="1589"/>
      <c r="D85" s="1589"/>
      <c r="E85" s="1589"/>
      <c r="F85" s="1589"/>
      <c r="G85" s="1590"/>
      <c r="H85" s="288">
        <f>H77</f>
        <v>37442211</v>
      </c>
      <c r="I85" s="288">
        <f>I77</f>
        <v>37442211</v>
      </c>
      <c r="J85" s="288">
        <f>J77</f>
        <v>37442211</v>
      </c>
    </row>
    <row r="86" spans="1:14" s="284" customFormat="1" ht="18" customHeight="1">
      <c r="A86" s="1591" t="s">
        <v>411</v>
      </c>
      <c r="B86" s="1592"/>
      <c r="C86" s="1592"/>
      <c r="D86" s="1592"/>
      <c r="E86" s="1592"/>
      <c r="F86" s="1592"/>
      <c r="G86" s="1593"/>
      <c r="H86" s="288">
        <f>H78+H79</f>
        <v>6226254.9000000004</v>
      </c>
      <c r="I86" s="288">
        <f>I78+I79</f>
        <v>6125722.9000000004</v>
      </c>
      <c r="J86" s="288">
        <f>J78+J79</f>
        <v>6125722.9000000004</v>
      </c>
    </row>
    <row r="87" spans="1:14" s="284" customFormat="1" ht="18.75">
      <c r="A87" s="1588" t="s">
        <v>389</v>
      </c>
      <c r="B87" s="1589"/>
      <c r="C87" s="1589"/>
      <c r="D87" s="1589"/>
      <c r="E87" s="1589"/>
      <c r="F87" s="1589"/>
      <c r="G87" s="1590"/>
      <c r="H87" s="288">
        <f>SUM(H88:H93)</f>
        <v>150000</v>
      </c>
      <c r="I87" s="288">
        <f>SUM(I88:I93)</f>
        <v>150000</v>
      </c>
      <c r="J87" s="288">
        <f>SUM(J88:J93)</f>
        <v>150000</v>
      </c>
    </row>
    <row r="88" spans="1:14" s="284" customFormat="1" ht="20.25">
      <c r="A88" s="1588" t="s">
        <v>309</v>
      </c>
      <c r="B88" s="1589"/>
      <c r="C88" s="1589"/>
      <c r="D88" s="1589"/>
      <c r="E88" s="1589"/>
      <c r="F88" s="1589"/>
      <c r="G88" s="1590"/>
      <c r="H88" s="285">
        <f>'ПЕЧАТЬ СВОД'!G14</f>
        <v>0</v>
      </c>
      <c r="I88" s="243"/>
      <c r="J88" s="243"/>
      <c r="K88" s="1626" t="s">
        <v>652</v>
      </c>
      <c r="L88" s="1627"/>
      <c r="M88" s="1627"/>
      <c r="N88" s="1628"/>
    </row>
    <row r="89" spans="1:14" s="284" customFormat="1" ht="20.25">
      <c r="A89" s="1588" t="s">
        <v>390</v>
      </c>
      <c r="B89" s="1589"/>
      <c r="C89" s="1589"/>
      <c r="D89" s="1589"/>
      <c r="E89" s="1589"/>
      <c r="F89" s="1589"/>
      <c r="G89" s="1590"/>
      <c r="H89" s="285">
        <f>'ПЕЧАТЬ СВОД'!G15</f>
        <v>150000</v>
      </c>
      <c r="I89" s="243">
        <v>150000</v>
      </c>
      <c r="J89" s="243">
        <v>150000</v>
      </c>
      <c r="K89" s="1629"/>
      <c r="L89" s="1630"/>
      <c r="M89" s="1630"/>
      <c r="N89" s="1631"/>
    </row>
    <row r="90" spans="1:14" s="284" customFormat="1" ht="20.25">
      <c r="A90" s="1588" t="s">
        <v>391</v>
      </c>
      <c r="B90" s="1589"/>
      <c r="C90" s="1589"/>
      <c r="D90" s="1589"/>
      <c r="E90" s="1589"/>
      <c r="F90" s="1589"/>
      <c r="G90" s="1590"/>
      <c r="H90" s="285">
        <f>'ПЕЧАТЬ СВОД'!G16</f>
        <v>0</v>
      </c>
      <c r="I90" s="243"/>
      <c r="J90" s="243"/>
      <c r="K90" s="1632"/>
      <c r="L90" s="1633"/>
      <c r="M90" s="1633"/>
      <c r="N90" s="1634"/>
    </row>
    <row r="91" spans="1:14" s="284" customFormat="1" ht="18" customHeight="1">
      <c r="A91" s="1588" t="s">
        <v>392</v>
      </c>
      <c r="B91" s="1589"/>
      <c r="C91" s="1589"/>
      <c r="D91" s="1589"/>
      <c r="E91" s="1589"/>
      <c r="F91" s="1589"/>
      <c r="G91" s="1590"/>
      <c r="H91" s="285">
        <f>'ПЕЧАТЬ СВОД'!G17</f>
        <v>0</v>
      </c>
      <c r="I91" s="285"/>
      <c r="J91" s="285"/>
    </row>
    <row r="92" spans="1:14" s="284" customFormat="1" ht="18" customHeight="1">
      <c r="A92" s="1591" t="s">
        <v>393</v>
      </c>
      <c r="B92" s="1592"/>
      <c r="C92" s="1592"/>
      <c r="D92" s="1592"/>
      <c r="E92" s="1592"/>
      <c r="F92" s="1592"/>
      <c r="G92" s="1593"/>
      <c r="H92" s="285">
        <f>'ПЕЧАТЬ СВОД'!G18</f>
        <v>0</v>
      </c>
      <c r="I92" s="285"/>
      <c r="J92" s="285"/>
    </row>
    <row r="93" spans="1:14" s="284" customFormat="1" ht="38.450000000000003" customHeight="1">
      <c r="A93" s="1591" t="s">
        <v>394</v>
      </c>
      <c r="B93" s="1592"/>
      <c r="C93" s="1592"/>
      <c r="D93" s="1592"/>
      <c r="E93" s="1592"/>
      <c r="F93" s="1592"/>
      <c r="G93" s="1593"/>
      <c r="H93" s="285">
        <f>'ПЕЧАТЬ СВОД'!G19</f>
        <v>0</v>
      </c>
      <c r="I93" s="285"/>
      <c r="J93" s="285"/>
    </row>
  </sheetData>
  <sheetProtection password="CC31" sheet="1" objects="1" scenarios="1" formatCells="0" formatColumns="0" formatRows="0"/>
  <mergeCells count="105">
    <mergeCell ref="K88:N90"/>
    <mergeCell ref="A89:G89"/>
    <mergeCell ref="A90:G90"/>
    <mergeCell ref="A81:G81"/>
    <mergeCell ref="A76:B76"/>
    <mergeCell ref="C76:F76"/>
    <mergeCell ref="C77:F77"/>
    <mergeCell ref="C78:F78"/>
    <mergeCell ref="C80:F80"/>
    <mergeCell ref="A77:B80"/>
    <mergeCell ref="C79:F79"/>
    <mergeCell ref="A84:G84"/>
    <mergeCell ref="A86:G86"/>
    <mergeCell ref="A87:G87"/>
    <mergeCell ref="A85:G85"/>
    <mergeCell ref="A88:G88"/>
    <mergeCell ref="C69:F69"/>
    <mergeCell ref="C57:F57"/>
    <mergeCell ref="C59:F59"/>
    <mergeCell ref="G7:G8"/>
    <mergeCell ref="A9:B10"/>
    <mergeCell ref="G9:G10"/>
    <mergeCell ref="C52:F52"/>
    <mergeCell ref="A70:B73"/>
    <mergeCell ref="A63:B66"/>
    <mergeCell ref="C65:F65"/>
    <mergeCell ref="C72:F72"/>
    <mergeCell ref="C70:F70"/>
    <mergeCell ref="C71:F71"/>
    <mergeCell ref="C73:F73"/>
    <mergeCell ref="C63:F63"/>
    <mergeCell ref="C64:F64"/>
    <mergeCell ref="C66:F66"/>
    <mergeCell ref="A31:B31"/>
    <mergeCell ref="C31:F31"/>
    <mergeCell ref="A32:B32"/>
    <mergeCell ref="C32:F32"/>
    <mergeCell ref="A28:B28"/>
    <mergeCell ref="C28:F28"/>
    <mergeCell ref="C4:G5"/>
    <mergeCell ref="C10:F10"/>
    <mergeCell ref="A6:B6"/>
    <mergeCell ref="C6:F6"/>
    <mergeCell ref="C7:F7"/>
    <mergeCell ref="C9:F9"/>
    <mergeCell ref="A7:B8"/>
    <mergeCell ref="C8:F8"/>
    <mergeCell ref="A62:B62"/>
    <mergeCell ref="C62:F62"/>
    <mergeCell ref="A56:B59"/>
    <mergeCell ref="C58:F58"/>
    <mergeCell ref="A29:B29"/>
    <mergeCell ref="C29:F29"/>
    <mergeCell ref="C12:F13"/>
    <mergeCell ref="C44:F44"/>
    <mergeCell ref="A43:B45"/>
    <mergeCell ref="C45:F45"/>
    <mergeCell ref="H4:J4"/>
    <mergeCell ref="A1:J3"/>
    <mergeCell ref="I18:J18"/>
    <mergeCell ref="A34:B34"/>
    <mergeCell ref="C34:G34"/>
    <mergeCell ref="A15:G15"/>
    <mergeCell ref="C19:F19"/>
    <mergeCell ref="A11:B11"/>
    <mergeCell ref="C25:F25"/>
    <mergeCell ref="A16:G16"/>
    <mergeCell ref="C26:F26"/>
    <mergeCell ref="A22:B22"/>
    <mergeCell ref="A19:B19"/>
    <mergeCell ref="A20:B21"/>
    <mergeCell ref="A24:B25"/>
    <mergeCell ref="A26:B26"/>
    <mergeCell ref="C20:F20"/>
    <mergeCell ref="C21:F21"/>
    <mergeCell ref="C24:F24"/>
    <mergeCell ref="C22:F22"/>
    <mergeCell ref="A14:G14"/>
    <mergeCell ref="C11:F11"/>
    <mergeCell ref="A12:B13"/>
    <mergeCell ref="A4:B5"/>
    <mergeCell ref="A91:G91"/>
    <mergeCell ref="A92:G92"/>
    <mergeCell ref="A93:G93"/>
    <mergeCell ref="A36:B36"/>
    <mergeCell ref="A37:B39"/>
    <mergeCell ref="C36:F36"/>
    <mergeCell ref="A55:B55"/>
    <mergeCell ref="C55:F55"/>
    <mergeCell ref="C37:F37"/>
    <mergeCell ref="C38:F38"/>
    <mergeCell ref="C39:F39"/>
    <mergeCell ref="A41:B41"/>
    <mergeCell ref="C41:G41"/>
    <mergeCell ref="C56:F56"/>
    <mergeCell ref="A42:B42"/>
    <mergeCell ref="C42:F42"/>
    <mergeCell ref="C43:F43"/>
    <mergeCell ref="A48:B48"/>
    <mergeCell ref="C48:F48"/>
    <mergeCell ref="A49:B52"/>
    <mergeCell ref="C49:F49"/>
    <mergeCell ref="C50:F50"/>
    <mergeCell ref="C51:F51"/>
    <mergeCell ref="A69:B69"/>
  </mergeCells>
  <pageMargins left="0.86614173228346458" right="0.19685039370078741" top="0.74803149606299213" bottom="0.74803149606299213" header="0.31496062992125984" footer="0.31496062992125984"/>
  <pageSetup paperSize="9" scale="6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AD79"/>
  <sheetViews>
    <sheetView view="pageBreakPreview" zoomScale="60" zoomScaleNormal="60" workbookViewId="0">
      <selection activeCell="G35" sqref="G35"/>
    </sheetView>
  </sheetViews>
  <sheetFormatPr defaultRowHeight="18.75"/>
  <cols>
    <col min="1" max="1" width="8.28515625" style="697" customWidth="1"/>
    <col min="2" max="2" width="25.85546875" style="697" customWidth="1"/>
    <col min="3" max="4" width="19.7109375" style="697" customWidth="1"/>
    <col min="5" max="5" width="18.28515625" style="697" customWidth="1"/>
    <col min="6" max="7" width="19.7109375" style="790" customWidth="1"/>
    <col min="8" max="8" width="40.85546875" style="790" customWidth="1"/>
    <col min="9" max="9" width="23.28515625" style="790" customWidth="1"/>
    <col min="10" max="10" width="20.5703125" style="790" customWidth="1"/>
    <col min="11" max="11" width="18.7109375" style="790" customWidth="1"/>
    <col min="12" max="12" width="19.28515625" style="790" customWidth="1"/>
    <col min="13" max="13" width="18.85546875" style="697" customWidth="1"/>
    <col min="14" max="14" width="18.28515625" style="790" customWidth="1"/>
    <col min="15" max="15" width="43.7109375" style="790" customWidth="1"/>
    <col min="16" max="16" width="17" style="790" customWidth="1"/>
    <col min="17" max="18" width="17" style="697" customWidth="1"/>
    <col min="19" max="19" width="17" style="790" customWidth="1"/>
    <col min="20" max="24" width="11.28515625" style="697" customWidth="1"/>
    <col min="25" max="25" width="0.42578125" style="697" customWidth="1"/>
    <col min="26" max="31" width="11.28515625" style="697" customWidth="1"/>
    <col min="32" max="252" width="8.85546875" style="697"/>
    <col min="253" max="253" width="8.28515625" style="697" customWidth="1"/>
    <col min="254" max="254" width="25.85546875" style="697" customWidth="1"/>
    <col min="255" max="255" width="22.28515625" style="697" customWidth="1"/>
    <col min="256" max="256" width="24" style="697" customWidth="1"/>
    <col min="257" max="257" width="20.42578125" style="697" customWidth="1"/>
    <col min="258" max="258" width="23.140625" style="697" customWidth="1"/>
    <col min="259" max="259" width="33.28515625" style="697" customWidth="1"/>
    <col min="260" max="260" width="25.5703125" style="697" customWidth="1"/>
    <col min="261" max="261" width="23.28515625" style="697" customWidth="1"/>
    <col min="262" max="262" width="20.5703125" style="697" customWidth="1"/>
    <col min="263" max="263" width="18.7109375" style="697" customWidth="1"/>
    <col min="264" max="264" width="19.28515625" style="697" customWidth="1"/>
    <col min="265" max="265" width="18.85546875" style="697" customWidth="1"/>
    <col min="266" max="266" width="18.28515625" style="697" customWidth="1"/>
    <col min="267" max="271" width="17" style="697" customWidth="1"/>
    <col min="272" max="280" width="11.28515625" style="697" customWidth="1"/>
    <col min="281" max="281" width="0.42578125" style="697" customWidth="1"/>
    <col min="282" max="287" width="11.28515625" style="697" customWidth="1"/>
    <col min="288" max="508" width="8.85546875" style="697"/>
    <col min="509" max="509" width="8.28515625" style="697" customWidth="1"/>
    <col min="510" max="510" width="25.85546875" style="697" customWidth="1"/>
    <col min="511" max="511" width="22.28515625" style="697" customWidth="1"/>
    <col min="512" max="512" width="24" style="697" customWidth="1"/>
    <col min="513" max="513" width="20.42578125" style="697" customWidth="1"/>
    <col min="514" max="514" width="23.140625" style="697" customWidth="1"/>
    <col min="515" max="515" width="33.28515625" style="697" customWidth="1"/>
    <col min="516" max="516" width="25.5703125" style="697" customWidth="1"/>
    <col min="517" max="517" width="23.28515625" style="697" customWidth="1"/>
    <col min="518" max="518" width="20.5703125" style="697" customWidth="1"/>
    <col min="519" max="519" width="18.7109375" style="697" customWidth="1"/>
    <col min="520" max="520" width="19.28515625" style="697" customWidth="1"/>
    <col min="521" max="521" width="18.85546875" style="697" customWidth="1"/>
    <col min="522" max="522" width="18.28515625" style="697" customWidth="1"/>
    <col min="523" max="527" width="17" style="697" customWidth="1"/>
    <col min="528" max="536" width="11.28515625" style="697" customWidth="1"/>
    <col min="537" max="537" width="0.42578125" style="697" customWidth="1"/>
    <col min="538" max="543" width="11.28515625" style="697" customWidth="1"/>
    <col min="544" max="764" width="8.85546875" style="697"/>
    <col min="765" max="765" width="8.28515625" style="697" customWidth="1"/>
    <col min="766" max="766" width="25.85546875" style="697" customWidth="1"/>
    <col min="767" max="767" width="22.28515625" style="697" customWidth="1"/>
    <col min="768" max="768" width="24" style="697" customWidth="1"/>
    <col min="769" max="769" width="20.42578125" style="697" customWidth="1"/>
    <col min="770" max="770" width="23.140625" style="697" customWidth="1"/>
    <col min="771" max="771" width="33.28515625" style="697" customWidth="1"/>
    <col min="772" max="772" width="25.5703125" style="697" customWidth="1"/>
    <col min="773" max="773" width="23.28515625" style="697" customWidth="1"/>
    <col min="774" max="774" width="20.5703125" style="697" customWidth="1"/>
    <col min="775" max="775" width="18.7109375" style="697" customWidth="1"/>
    <col min="776" max="776" width="19.28515625" style="697" customWidth="1"/>
    <col min="777" max="777" width="18.85546875" style="697" customWidth="1"/>
    <col min="778" max="778" width="18.28515625" style="697" customWidth="1"/>
    <col min="779" max="783" width="17" style="697" customWidth="1"/>
    <col min="784" max="792" width="11.28515625" style="697" customWidth="1"/>
    <col min="793" max="793" width="0.42578125" style="697" customWidth="1"/>
    <col min="794" max="799" width="11.28515625" style="697" customWidth="1"/>
    <col min="800" max="1020" width="8.85546875" style="697"/>
    <col min="1021" max="1021" width="8.28515625" style="697" customWidth="1"/>
    <col min="1022" max="1022" width="25.85546875" style="697" customWidth="1"/>
    <col min="1023" max="1023" width="22.28515625" style="697" customWidth="1"/>
    <col min="1024" max="1024" width="24" style="697" customWidth="1"/>
    <col min="1025" max="1025" width="20.42578125" style="697" customWidth="1"/>
    <col min="1026" max="1026" width="23.140625" style="697" customWidth="1"/>
    <col min="1027" max="1027" width="33.28515625" style="697" customWidth="1"/>
    <col min="1028" max="1028" width="25.5703125" style="697" customWidth="1"/>
    <col min="1029" max="1029" width="23.28515625" style="697" customWidth="1"/>
    <col min="1030" max="1030" width="20.5703125" style="697" customWidth="1"/>
    <col min="1031" max="1031" width="18.7109375" style="697" customWidth="1"/>
    <col min="1032" max="1032" width="19.28515625" style="697" customWidth="1"/>
    <col min="1033" max="1033" width="18.85546875" style="697" customWidth="1"/>
    <col min="1034" max="1034" width="18.28515625" style="697" customWidth="1"/>
    <col min="1035" max="1039" width="17" style="697" customWidth="1"/>
    <col min="1040" max="1048" width="11.28515625" style="697" customWidth="1"/>
    <col min="1049" max="1049" width="0.42578125" style="697" customWidth="1"/>
    <col min="1050" max="1055" width="11.28515625" style="697" customWidth="1"/>
    <col min="1056" max="1276" width="8.85546875" style="697"/>
    <col min="1277" max="1277" width="8.28515625" style="697" customWidth="1"/>
    <col min="1278" max="1278" width="25.85546875" style="697" customWidth="1"/>
    <col min="1279" max="1279" width="22.28515625" style="697" customWidth="1"/>
    <col min="1280" max="1280" width="24" style="697" customWidth="1"/>
    <col min="1281" max="1281" width="20.42578125" style="697" customWidth="1"/>
    <col min="1282" max="1282" width="23.140625" style="697" customWidth="1"/>
    <col min="1283" max="1283" width="33.28515625" style="697" customWidth="1"/>
    <col min="1284" max="1284" width="25.5703125" style="697" customWidth="1"/>
    <col min="1285" max="1285" width="23.28515625" style="697" customWidth="1"/>
    <col min="1286" max="1286" width="20.5703125" style="697" customWidth="1"/>
    <col min="1287" max="1287" width="18.7109375" style="697" customWidth="1"/>
    <col min="1288" max="1288" width="19.28515625" style="697" customWidth="1"/>
    <col min="1289" max="1289" width="18.85546875" style="697" customWidth="1"/>
    <col min="1290" max="1290" width="18.28515625" style="697" customWidth="1"/>
    <col min="1291" max="1295" width="17" style="697" customWidth="1"/>
    <col min="1296" max="1304" width="11.28515625" style="697" customWidth="1"/>
    <col min="1305" max="1305" width="0.42578125" style="697" customWidth="1"/>
    <col min="1306" max="1311" width="11.28515625" style="697" customWidth="1"/>
    <col min="1312" max="1532" width="8.85546875" style="697"/>
    <col min="1533" max="1533" width="8.28515625" style="697" customWidth="1"/>
    <col min="1534" max="1534" width="25.85546875" style="697" customWidth="1"/>
    <col min="1535" max="1535" width="22.28515625" style="697" customWidth="1"/>
    <col min="1536" max="1536" width="24" style="697" customWidth="1"/>
    <col min="1537" max="1537" width="20.42578125" style="697" customWidth="1"/>
    <col min="1538" max="1538" width="23.140625" style="697" customWidth="1"/>
    <col min="1539" max="1539" width="33.28515625" style="697" customWidth="1"/>
    <col min="1540" max="1540" width="25.5703125" style="697" customWidth="1"/>
    <col min="1541" max="1541" width="23.28515625" style="697" customWidth="1"/>
    <col min="1542" max="1542" width="20.5703125" style="697" customWidth="1"/>
    <col min="1543" max="1543" width="18.7109375" style="697" customWidth="1"/>
    <col min="1544" max="1544" width="19.28515625" style="697" customWidth="1"/>
    <col min="1545" max="1545" width="18.85546875" style="697" customWidth="1"/>
    <col min="1546" max="1546" width="18.28515625" style="697" customWidth="1"/>
    <col min="1547" max="1551" width="17" style="697" customWidth="1"/>
    <col min="1552" max="1560" width="11.28515625" style="697" customWidth="1"/>
    <col min="1561" max="1561" width="0.42578125" style="697" customWidth="1"/>
    <col min="1562" max="1567" width="11.28515625" style="697" customWidth="1"/>
    <col min="1568" max="1788" width="8.85546875" style="697"/>
    <col min="1789" max="1789" width="8.28515625" style="697" customWidth="1"/>
    <col min="1790" max="1790" width="25.85546875" style="697" customWidth="1"/>
    <col min="1791" max="1791" width="22.28515625" style="697" customWidth="1"/>
    <col min="1792" max="1792" width="24" style="697" customWidth="1"/>
    <col min="1793" max="1793" width="20.42578125" style="697" customWidth="1"/>
    <col min="1794" max="1794" width="23.140625" style="697" customWidth="1"/>
    <col min="1795" max="1795" width="33.28515625" style="697" customWidth="1"/>
    <col min="1796" max="1796" width="25.5703125" style="697" customWidth="1"/>
    <col min="1797" max="1797" width="23.28515625" style="697" customWidth="1"/>
    <col min="1798" max="1798" width="20.5703125" style="697" customWidth="1"/>
    <col min="1799" max="1799" width="18.7109375" style="697" customWidth="1"/>
    <col min="1800" max="1800" width="19.28515625" style="697" customWidth="1"/>
    <col min="1801" max="1801" width="18.85546875" style="697" customWidth="1"/>
    <col min="1802" max="1802" width="18.28515625" style="697" customWidth="1"/>
    <col min="1803" max="1807" width="17" style="697" customWidth="1"/>
    <col min="1808" max="1816" width="11.28515625" style="697" customWidth="1"/>
    <col min="1817" max="1817" width="0.42578125" style="697" customWidth="1"/>
    <col min="1818" max="1823" width="11.28515625" style="697" customWidth="1"/>
    <col min="1824" max="2044" width="8.85546875" style="697"/>
    <col min="2045" max="2045" width="8.28515625" style="697" customWidth="1"/>
    <col min="2046" max="2046" width="25.85546875" style="697" customWidth="1"/>
    <col min="2047" max="2047" width="22.28515625" style="697" customWidth="1"/>
    <col min="2048" max="2048" width="24" style="697" customWidth="1"/>
    <col min="2049" max="2049" width="20.42578125" style="697" customWidth="1"/>
    <col min="2050" max="2050" width="23.140625" style="697" customWidth="1"/>
    <col min="2051" max="2051" width="33.28515625" style="697" customWidth="1"/>
    <col min="2052" max="2052" width="25.5703125" style="697" customWidth="1"/>
    <col min="2053" max="2053" width="23.28515625" style="697" customWidth="1"/>
    <col min="2054" max="2054" width="20.5703125" style="697" customWidth="1"/>
    <col min="2055" max="2055" width="18.7109375" style="697" customWidth="1"/>
    <col min="2056" max="2056" width="19.28515625" style="697" customWidth="1"/>
    <col min="2057" max="2057" width="18.85546875" style="697" customWidth="1"/>
    <col min="2058" max="2058" width="18.28515625" style="697" customWidth="1"/>
    <col min="2059" max="2063" width="17" style="697" customWidth="1"/>
    <col min="2064" max="2072" width="11.28515625" style="697" customWidth="1"/>
    <col min="2073" max="2073" width="0.42578125" style="697" customWidth="1"/>
    <col min="2074" max="2079" width="11.28515625" style="697" customWidth="1"/>
    <col min="2080" max="2300" width="8.85546875" style="697"/>
    <col min="2301" max="2301" width="8.28515625" style="697" customWidth="1"/>
    <col min="2302" max="2302" width="25.85546875" style="697" customWidth="1"/>
    <col min="2303" max="2303" width="22.28515625" style="697" customWidth="1"/>
    <col min="2304" max="2304" width="24" style="697" customWidth="1"/>
    <col min="2305" max="2305" width="20.42578125" style="697" customWidth="1"/>
    <col min="2306" max="2306" width="23.140625" style="697" customWidth="1"/>
    <col min="2307" max="2307" width="33.28515625" style="697" customWidth="1"/>
    <col min="2308" max="2308" width="25.5703125" style="697" customWidth="1"/>
    <col min="2309" max="2309" width="23.28515625" style="697" customWidth="1"/>
    <col min="2310" max="2310" width="20.5703125" style="697" customWidth="1"/>
    <col min="2311" max="2311" width="18.7109375" style="697" customWidth="1"/>
    <col min="2312" max="2312" width="19.28515625" style="697" customWidth="1"/>
    <col min="2313" max="2313" width="18.85546875" style="697" customWidth="1"/>
    <col min="2314" max="2314" width="18.28515625" style="697" customWidth="1"/>
    <col min="2315" max="2319" width="17" style="697" customWidth="1"/>
    <col min="2320" max="2328" width="11.28515625" style="697" customWidth="1"/>
    <col min="2329" max="2329" width="0.42578125" style="697" customWidth="1"/>
    <col min="2330" max="2335" width="11.28515625" style="697" customWidth="1"/>
    <col min="2336" max="2556" width="8.85546875" style="697"/>
    <col min="2557" max="2557" width="8.28515625" style="697" customWidth="1"/>
    <col min="2558" max="2558" width="25.85546875" style="697" customWidth="1"/>
    <col min="2559" max="2559" width="22.28515625" style="697" customWidth="1"/>
    <col min="2560" max="2560" width="24" style="697" customWidth="1"/>
    <col min="2561" max="2561" width="20.42578125" style="697" customWidth="1"/>
    <col min="2562" max="2562" width="23.140625" style="697" customWidth="1"/>
    <col min="2563" max="2563" width="33.28515625" style="697" customWidth="1"/>
    <col min="2564" max="2564" width="25.5703125" style="697" customWidth="1"/>
    <col min="2565" max="2565" width="23.28515625" style="697" customWidth="1"/>
    <col min="2566" max="2566" width="20.5703125" style="697" customWidth="1"/>
    <col min="2567" max="2567" width="18.7109375" style="697" customWidth="1"/>
    <col min="2568" max="2568" width="19.28515625" style="697" customWidth="1"/>
    <col min="2569" max="2569" width="18.85546875" style="697" customWidth="1"/>
    <col min="2570" max="2570" width="18.28515625" style="697" customWidth="1"/>
    <col min="2571" max="2575" width="17" style="697" customWidth="1"/>
    <col min="2576" max="2584" width="11.28515625" style="697" customWidth="1"/>
    <col min="2585" max="2585" width="0.42578125" style="697" customWidth="1"/>
    <col min="2586" max="2591" width="11.28515625" style="697" customWidth="1"/>
    <col min="2592" max="2812" width="8.85546875" style="697"/>
    <col min="2813" max="2813" width="8.28515625" style="697" customWidth="1"/>
    <col min="2814" max="2814" width="25.85546875" style="697" customWidth="1"/>
    <col min="2815" max="2815" width="22.28515625" style="697" customWidth="1"/>
    <col min="2816" max="2816" width="24" style="697" customWidth="1"/>
    <col min="2817" max="2817" width="20.42578125" style="697" customWidth="1"/>
    <col min="2818" max="2818" width="23.140625" style="697" customWidth="1"/>
    <col min="2819" max="2819" width="33.28515625" style="697" customWidth="1"/>
    <col min="2820" max="2820" width="25.5703125" style="697" customWidth="1"/>
    <col min="2821" max="2821" width="23.28515625" style="697" customWidth="1"/>
    <col min="2822" max="2822" width="20.5703125" style="697" customWidth="1"/>
    <col min="2823" max="2823" width="18.7109375" style="697" customWidth="1"/>
    <col min="2824" max="2824" width="19.28515625" style="697" customWidth="1"/>
    <col min="2825" max="2825" width="18.85546875" style="697" customWidth="1"/>
    <col min="2826" max="2826" width="18.28515625" style="697" customWidth="1"/>
    <col min="2827" max="2831" width="17" style="697" customWidth="1"/>
    <col min="2832" max="2840" width="11.28515625" style="697" customWidth="1"/>
    <col min="2841" max="2841" width="0.42578125" style="697" customWidth="1"/>
    <col min="2842" max="2847" width="11.28515625" style="697" customWidth="1"/>
    <col min="2848" max="3068" width="8.85546875" style="697"/>
    <col min="3069" max="3069" width="8.28515625" style="697" customWidth="1"/>
    <col min="3070" max="3070" width="25.85546875" style="697" customWidth="1"/>
    <col min="3071" max="3071" width="22.28515625" style="697" customWidth="1"/>
    <col min="3072" max="3072" width="24" style="697" customWidth="1"/>
    <col min="3073" max="3073" width="20.42578125" style="697" customWidth="1"/>
    <col min="3074" max="3074" width="23.140625" style="697" customWidth="1"/>
    <col min="3075" max="3075" width="33.28515625" style="697" customWidth="1"/>
    <col min="3076" max="3076" width="25.5703125" style="697" customWidth="1"/>
    <col min="3077" max="3077" width="23.28515625" style="697" customWidth="1"/>
    <col min="3078" max="3078" width="20.5703125" style="697" customWidth="1"/>
    <col min="3079" max="3079" width="18.7109375" style="697" customWidth="1"/>
    <col min="3080" max="3080" width="19.28515625" style="697" customWidth="1"/>
    <col min="3081" max="3081" width="18.85546875" style="697" customWidth="1"/>
    <col min="3082" max="3082" width="18.28515625" style="697" customWidth="1"/>
    <col min="3083" max="3087" width="17" style="697" customWidth="1"/>
    <col min="3088" max="3096" width="11.28515625" style="697" customWidth="1"/>
    <col min="3097" max="3097" width="0.42578125" style="697" customWidth="1"/>
    <col min="3098" max="3103" width="11.28515625" style="697" customWidth="1"/>
    <col min="3104" max="3324" width="8.85546875" style="697"/>
    <col min="3325" max="3325" width="8.28515625" style="697" customWidth="1"/>
    <col min="3326" max="3326" width="25.85546875" style="697" customWidth="1"/>
    <col min="3327" max="3327" width="22.28515625" style="697" customWidth="1"/>
    <col min="3328" max="3328" width="24" style="697" customWidth="1"/>
    <col min="3329" max="3329" width="20.42578125" style="697" customWidth="1"/>
    <col min="3330" max="3330" width="23.140625" style="697" customWidth="1"/>
    <col min="3331" max="3331" width="33.28515625" style="697" customWidth="1"/>
    <col min="3332" max="3332" width="25.5703125" style="697" customWidth="1"/>
    <col min="3333" max="3333" width="23.28515625" style="697" customWidth="1"/>
    <col min="3334" max="3334" width="20.5703125" style="697" customWidth="1"/>
    <col min="3335" max="3335" width="18.7109375" style="697" customWidth="1"/>
    <col min="3336" max="3336" width="19.28515625" style="697" customWidth="1"/>
    <col min="3337" max="3337" width="18.85546875" style="697" customWidth="1"/>
    <col min="3338" max="3338" width="18.28515625" style="697" customWidth="1"/>
    <col min="3339" max="3343" width="17" style="697" customWidth="1"/>
    <col min="3344" max="3352" width="11.28515625" style="697" customWidth="1"/>
    <col min="3353" max="3353" width="0.42578125" style="697" customWidth="1"/>
    <col min="3354" max="3359" width="11.28515625" style="697" customWidth="1"/>
    <col min="3360" max="3580" width="8.85546875" style="697"/>
    <col min="3581" max="3581" width="8.28515625" style="697" customWidth="1"/>
    <col min="3582" max="3582" width="25.85546875" style="697" customWidth="1"/>
    <col min="3583" max="3583" width="22.28515625" style="697" customWidth="1"/>
    <col min="3584" max="3584" width="24" style="697" customWidth="1"/>
    <col min="3585" max="3585" width="20.42578125" style="697" customWidth="1"/>
    <col min="3586" max="3586" width="23.140625" style="697" customWidth="1"/>
    <col min="3587" max="3587" width="33.28515625" style="697" customWidth="1"/>
    <col min="3588" max="3588" width="25.5703125" style="697" customWidth="1"/>
    <col min="3589" max="3589" width="23.28515625" style="697" customWidth="1"/>
    <col min="3590" max="3590" width="20.5703125" style="697" customWidth="1"/>
    <col min="3591" max="3591" width="18.7109375" style="697" customWidth="1"/>
    <col min="3592" max="3592" width="19.28515625" style="697" customWidth="1"/>
    <col min="3593" max="3593" width="18.85546875" style="697" customWidth="1"/>
    <col min="3594" max="3594" width="18.28515625" style="697" customWidth="1"/>
    <col min="3595" max="3599" width="17" style="697" customWidth="1"/>
    <col min="3600" max="3608" width="11.28515625" style="697" customWidth="1"/>
    <col min="3609" max="3609" width="0.42578125" style="697" customWidth="1"/>
    <col min="3610" max="3615" width="11.28515625" style="697" customWidth="1"/>
    <col min="3616" max="3836" width="8.85546875" style="697"/>
    <col min="3837" max="3837" width="8.28515625" style="697" customWidth="1"/>
    <col min="3838" max="3838" width="25.85546875" style="697" customWidth="1"/>
    <col min="3839" max="3839" width="22.28515625" style="697" customWidth="1"/>
    <col min="3840" max="3840" width="24" style="697" customWidth="1"/>
    <col min="3841" max="3841" width="20.42578125" style="697" customWidth="1"/>
    <col min="3842" max="3842" width="23.140625" style="697" customWidth="1"/>
    <col min="3843" max="3843" width="33.28515625" style="697" customWidth="1"/>
    <col min="3844" max="3844" width="25.5703125" style="697" customWidth="1"/>
    <col min="3845" max="3845" width="23.28515625" style="697" customWidth="1"/>
    <col min="3846" max="3846" width="20.5703125" style="697" customWidth="1"/>
    <col min="3847" max="3847" width="18.7109375" style="697" customWidth="1"/>
    <col min="3848" max="3848" width="19.28515625" style="697" customWidth="1"/>
    <col min="3849" max="3849" width="18.85546875" style="697" customWidth="1"/>
    <col min="3850" max="3850" width="18.28515625" style="697" customWidth="1"/>
    <col min="3851" max="3855" width="17" style="697" customWidth="1"/>
    <col min="3856" max="3864" width="11.28515625" style="697" customWidth="1"/>
    <col min="3865" max="3865" width="0.42578125" style="697" customWidth="1"/>
    <col min="3866" max="3871" width="11.28515625" style="697" customWidth="1"/>
    <col min="3872" max="4092" width="8.85546875" style="697"/>
    <col min="4093" max="4093" width="8.28515625" style="697" customWidth="1"/>
    <col min="4094" max="4094" width="25.85546875" style="697" customWidth="1"/>
    <col min="4095" max="4095" width="22.28515625" style="697" customWidth="1"/>
    <col min="4096" max="4096" width="24" style="697" customWidth="1"/>
    <col min="4097" max="4097" width="20.42578125" style="697" customWidth="1"/>
    <col min="4098" max="4098" width="23.140625" style="697" customWidth="1"/>
    <col min="4099" max="4099" width="33.28515625" style="697" customWidth="1"/>
    <col min="4100" max="4100" width="25.5703125" style="697" customWidth="1"/>
    <col min="4101" max="4101" width="23.28515625" style="697" customWidth="1"/>
    <col min="4102" max="4102" width="20.5703125" style="697" customWidth="1"/>
    <col min="4103" max="4103" width="18.7109375" style="697" customWidth="1"/>
    <col min="4104" max="4104" width="19.28515625" style="697" customWidth="1"/>
    <col min="4105" max="4105" width="18.85546875" style="697" customWidth="1"/>
    <col min="4106" max="4106" width="18.28515625" style="697" customWidth="1"/>
    <col min="4107" max="4111" width="17" style="697" customWidth="1"/>
    <col min="4112" max="4120" width="11.28515625" style="697" customWidth="1"/>
    <col min="4121" max="4121" width="0.42578125" style="697" customWidth="1"/>
    <col min="4122" max="4127" width="11.28515625" style="697" customWidth="1"/>
    <col min="4128" max="4348" width="8.85546875" style="697"/>
    <col min="4349" max="4349" width="8.28515625" style="697" customWidth="1"/>
    <col min="4350" max="4350" width="25.85546875" style="697" customWidth="1"/>
    <col min="4351" max="4351" width="22.28515625" style="697" customWidth="1"/>
    <col min="4352" max="4352" width="24" style="697" customWidth="1"/>
    <col min="4353" max="4353" width="20.42578125" style="697" customWidth="1"/>
    <col min="4354" max="4354" width="23.140625" style="697" customWidth="1"/>
    <col min="4355" max="4355" width="33.28515625" style="697" customWidth="1"/>
    <col min="4356" max="4356" width="25.5703125" style="697" customWidth="1"/>
    <col min="4357" max="4357" width="23.28515625" style="697" customWidth="1"/>
    <col min="4358" max="4358" width="20.5703125" style="697" customWidth="1"/>
    <col min="4359" max="4359" width="18.7109375" style="697" customWidth="1"/>
    <col min="4360" max="4360" width="19.28515625" style="697" customWidth="1"/>
    <col min="4361" max="4361" width="18.85546875" style="697" customWidth="1"/>
    <col min="4362" max="4362" width="18.28515625" style="697" customWidth="1"/>
    <col min="4363" max="4367" width="17" style="697" customWidth="1"/>
    <col min="4368" max="4376" width="11.28515625" style="697" customWidth="1"/>
    <col min="4377" max="4377" width="0.42578125" style="697" customWidth="1"/>
    <col min="4378" max="4383" width="11.28515625" style="697" customWidth="1"/>
    <col min="4384" max="4604" width="8.85546875" style="697"/>
    <col min="4605" max="4605" width="8.28515625" style="697" customWidth="1"/>
    <col min="4606" max="4606" width="25.85546875" style="697" customWidth="1"/>
    <col min="4607" max="4607" width="22.28515625" style="697" customWidth="1"/>
    <col min="4608" max="4608" width="24" style="697" customWidth="1"/>
    <col min="4609" max="4609" width="20.42578125" style="697" customWidth="1"/>
    <col min="4610" max="4610" width="23.140625" style="697" customWidth="1"/>
    <col min="4611" max="4611" width="33.28515625" style="697" customWidth="1"/>
    <col min="4612" max="4612" width="25.5703125" style="697" customWidth="1"/>
    <col min="4613" max="4613" width="23.28515625" style="697" customWidth="1"/>
    <col min="4614" max="4614" width="20.5703125" style="697" customWidth="1"/>
    <col min="4615" max="4615" width="18.7109375" style="697" customWidth="1"/>
    <col min="4616" max="4616" width="19.28515625" style="697" customWidth="1"/>
    <col min="4617" max="4617" width="18.85546875" style="697" customWidth="1"/>
    <col min="4618" max="4618" width="18.28515625" style="697" customWidth="1"/>
    <col min="4619" max="4623" width="17" style="697" customWidth="1"/>
    <col min="4624" max="4632" width="11.28515625" style="697" customWidth="1"/>
    <col min="4633" max="4633" width="0.42578125" style="697" customWidth="1"/>
    <col min="4634" max="4639" width="11.28515625" style="697" customWidth="1"/>
    <col min="4640" max="4860" width="8.85546875" style="697"/>
    <col min="4861" max="4861" width="8.28515625" style="697" customWidth="1"/>
    <col min="4862" max="4862" width="25.85546875" style="697" customWidth="1"/>
    <col min="4863" max="4863" width="22.28515625" style="697" customWidth="1"/>
    <col min="4864" max="4864" width="24" style="697" customWidth="1"/>
    <col min="4865" max="4865" width="20.42578125" style="697" customWidth="1"/>
    <col min="4866" max="4866" width="23.140625" style="697" customWidth="1"/>
    <col min="4867" max="4867" width="33.28515625" style="697" customWidth="1"/>
    <col min="4868" max="4868" width="25.5703125" style="697" customWidth="1"/>
    <col min="4869" max="4869" width="23.28515625" style="697" customWidth="1"/>
    <col min="4870" max="4870" width="20.5703125" style="697" customWidth="1"/>
    <col min="4871" max="4871" width="18.7109375" style="697" customWidth="1"/>
    <col min="4872" max="4872" width="19.28515625" style="697" customWidth="1"/>
    <col min="4873" max="4873" width="18.85546875" style="697" customWidth="1"/>
    <col min="4874" max="4874" width="18.28515625" style="697" customWidth="1"/>
    <col min="4875" max="4879" width="17" style="697" customWidth="1"/>
    <col min="4880" max="4888" width="11.28515625" style="697" customWidth="1"/>
    <col min="4889" max="4889" width="0.42578125" style="697" customWidth="1"/>
    <col min="4890" max="4895" width="11.28515625" style="697" customWidth="1"/>
    <col min="4896" max="5116" width="8.85546875" style="697"/>
    <col min="5117" max="5117" width="8.28515625" style="697" customWidth="1"/>
    <col min="5118" max="5118" width="25.85546875" style="697" customWidth="1"/>
    <col min="5119" max="5119" width="22.28515625" style="697" customWidth="1"/>
    <col min="5120" max="5120" width="24" style="697" customWidth="1"/>
    <col min="5121" max="5121" width="20.42578125" style="697" customWidth="1"/>
    <col min="5122" max="5122" width="23.140625" style="697" customWidth="1"/>
    <col min="5123" max="5123" width="33.28515625" style="697" customWidth="1"/>
    <col min="5124" max="5124" width="25.5703125" style="697" customWidth="1"/>
    <col min="5125" max="5125" width="23.28515625" style="697" customWidth="1"/>
    <col min="5126" max="5126" width="20.5703125" style="697" customWidth="1"/>
    <col min="5127" max="5127" width="18.7109375" style="697" customWidth="1"/>
    <col min="5128" max="5128" width="19.28515625" style="697" customWidth="1"/>
    <col min="5129" max="5129" width="18.85546875" style="697" customWidth="1"/>
    <col min="5130" max="5130" width="18.28515625" style="697" customWidth="1"/>
    <col min="5131" max="5135" width="17" style="697" customWidth="1"/>
    <col min="5136" max="5144" width="11.28515625" style="697" customWidth="1"/>
    <col min="5145" max="5145" width="0.42578125" style="697" customWidth="1"/>
    <col min="5146" max="5151" width="11.28515625" style="697" customWidth="1"/>
    <col min="5152" max="5372" width="8.85546875" style="697"/>
    <col min="5373" max="5373" width="8.28515625" style="697" customWidth="1"/>
    <col min="5374" max="5374" width="25.85546875" style="697" customWidth="1"/>
    <col min="5375" max="5375" width="22.28515625" style="697" customWidth="1"/>
    <col min="5376" max="5376" width="24" style="697" customWidth="1"/>
    <col min="5377" max="5377" width="20.42578125" style="697" customWidth="1"/>
    <col min="5378" max="5378" width="23.140625" style="697" customWidth="1"/>
    <col min="5379" max="5379" width="33.28515625" style="697" customWidth="1"/>
    <col min="5380" max="5380" width="25.5703125" style="697" customWidth="1"/>
    <col min="5381" max="5381" width="23.28515625" style="697" customWidth="1"/>
    <col min="5382" max="5382" width="20.5703125" style="697" customWidth="1"/>
    <col min="5383" max="5383" width="18.7109375" style="697" customWidth="1"/>
    <col min="5384" max="5384" width="19.28515625" style="697" customWidth="1"/>
    <col min="5385" max="5385" width="18.85546875" style="697" customWidth="1"/>
    <col min="5386" max="5386" width="18.28515625" style="697" customWidth="1"/>
    <col min="5387" max="5391" width="17" style="697" customWidth="1"/>
    <col min="5392" max="5400" width="11.28515625" style="697" customWidth="1"/>
    <col min="5401" max="5401" width="0.42578125" style="697" customWidth="1"/>
    <col min="5402" max="5407" width="11.28515625" style="697" customWidth="1"/>
    <col min="5408" max="5628" width="8.85546875" style="697"/>
    <col min="5629" max="5629" width="8.28515625" style="697" customWidth="1"/>
    <col min="5630" max="5630" width="25.85546875" style="697" customWidth="1"/>
    <col min="5631" max="5631" width="22.28515625" style="697" customWidth="1"/>
    <col min="5632" max="5632" width="24" style="697" customWidth="1"/>
    <col min="5633" max="5633" width="20.42578125" style="697" customWidth="1"/>
    <col min="5634" max="5634" width="23.140625" style="697" customWidth="1"/>
    <col min="5635" max="5635" width="33.28515625" style="697" customWidth="1"/>
    <col min="5636" max="5636" width="25.5703125" style="697" customWidth="1"/>
    <col min="5637" max="5637" width="23.28515625" style="697" customWidth="1"/>
    <col min="5638" max="5638" width="20.5703125" style="697" customWidth="1"/>
    <col min="5639" max="5639" width="18.7109375" style="697" customWidth="1"/>
    <col min="5640" max="5640" width="19.28515625" style="697" customWidth="1"/>
    <col min="5641" max="5641" width="18.85546875" style="697" customWidth="1"/>
    <col min="5642" max="5642" width="18.28515625" style="697" customWidth="1"/>
    <col min="5643" max="5647" width="17" style="697" customWidth="1"/>
    <col min="5648" max="5656" width="11.28515625" style="697" customWidth="1"/>
    <col min="5657" max="5657" width="0.42578125" style="697" customWidth="1"/>
    <col min="5658" max="5663" width="11.28515625" style="697" customWidth="1"/>
    <col min="5664" max="5884" width="8.85546875" style="697"/>
    <col min="5885" max="5885" width="8.28515625" style="697" customWidth="1"/>
    <col min="5886" max="5886" width="25.85546875" style="697" customWidth="1"/>
    <col min="5887" max="5887" width="22.28515625" style="697" customWidth="1"/>
    <col min="5888" max="5888" width="24" style="697" customWidth="1"/>
    <col min="5889" max="5889" width="20.42578125" style="697" customWidth="1"/>
    <col min="5890" max="5890" width="23.140625" style="697" customWidth="1"/>
    <col min="5891" max="5891" width="33.28515625" style="697" customWidth="1"/>
    <col min="5892" max="5892" width="25.5703125" style="697" customWidth="1"/>
    <col min="5893" max="5893" width="23.28515625" style="697" customWidth="1"/>
    <col min="5894" max="5894" width="20.5703125" style="697" customWidth="1"/>
    <col min="5895" max="5895" width="18.7109375" style="697" customWidth="1"/>
    <col min="5896" max="5896" width="19.28515625" style="697" customWidth="1"/>
    <col min="5897" max="5897" width="18.85546875" style="697" customWidth="1"/>
    <col min="5898" max="5898" width="18.28515625" style="697" customWidth="1"/>
    <col min="5899" max="5903" width="17" style="697" customWidth="1"/>
    <col min="5904" max="5912" width="11.28515625" style="697" customWidth="1"/>
    <col min="5913" max="5913" width="0.42578125" style="697" customWidth="1"/>
    <col min="5914" max="5919" width="11.28515625" style="697" customWidth="1"/>
    <col min="5920" max="6140" width="8.85546875" style="697"/>
    <col min="6141" max="6141" width="8.28515625" style="697" customWidth="1"/>
    <col min="6142" max="6142" width="25.85546875" style="697" customWidth="1"/>
    <col min="6143" max="6143" width="22.28515625" style="697" customWidth="1"/>
    <col min="6144" max="6144" width="24" style="697" customWidth="1"/>
    <col min="6145" max="6145" width="20.42578125" style="697" customWidth="1"/>
    <col min="6146" max="6146" width="23.140625" style="697" customWidth="1"/>
    <col min="6147" max="6147" width="33.28515625" style="697" customWidth="1"/>
    <col min="6148" max="6148" width="25.5703125" style="697" customWidth="1"/>
    <col min="6149" max="6149" width="23.28515625" style="697" customWidth="1"/>
    <col min="6150" max="6150" width="20.5703125" style="697" customWidth="1"/>
    <col min="6151" max="6151" width="18.7109375" style="697" customWidth="1"/>
    <col min="6152" max="6152" width="19.28515625" style="697" customWidth="1"/>
    <col min="6153" max="6153" width="18.85546875" style="697" customWidth="1"/>
    <col min="6154" max="6154" width="18.28515625" style="697" customWidth="1"/>
    <col min="6155" max="6159" width="17" style="697" customWidth="1"/>
    <col min="6160" max="6168" width="11.28515625" style="697" customWidth="1"/>
    <col min="6169" max="6169" width="0.42578125" style="697" customWidth="1"/>
    <col min="6170" max="6175" width="11.28515625" style="697" customWidth="1"/>
    <col min="6176" max="6396" width="8.85546875" style="697"/>
    <col min="6397" max="6397" width="8.28515625" style="697" customWidth="1"/>
    <col min="6398" max="6398" width="25.85546875" style="697" customWidth="1"/>
    <col min="6399" max="6399" width="22.28515625" style="697" customWidth="1"/>
    <col min="6400" max="6400" width="24" style="697" customWidth="1"/>
    <col min="6401" max="6401" width="20.42578125" style="697" customWidth="1"/>
    <col min="6402" max="6402" width="23.140625" style="697" customWidth="1"/>
    <col min="6403" max="6403" width="33.28515625" style="697" customWidth="1"/>
    <col min="6404" max="6404" width="25.5703125" style="697" customWidth="1"/>
    <col min="6405" max="6405" width="23.28515625" style="697" customWidth="1"/>
    <col min="6406" max="6406" width="20.5703125" style="697" customWidth="1"/>
    <col min="6407" max="6407" width="18.7109375" style="697" customWidth="1"/>
    <col min="6408" max="6408" width="19.28515625" style="697" customWidth="1"/>
    <col min="6409" max="6409" width="18.85546875" style="697" customWidth="1"/>
    <col min="6410" max="6410" width="18.28515625" style="697" customWidth="1"/>
    <col min="6411" max="6415" width="17" style="697" customWidth="1"/>
    <col min="6416" max="6424" width="11.28515625" style="697" customWidth="1"/>
    <col min="6425" max="6425" width="0.42578125" style="697" customWidth="1"/>
    <col min="6426" max="6431" width="11.28515625" style="697" customWidth="1"/>
    <col min="6432" max="6652" width="8.85546875" style="697"/>
    <col min="6653" max="6653" width="8.28515625" style="697" customWidth="1"/>
    <col min="6654" max="6654" width="25.85546875" style="697" customWidth="1"/>
    <col min="6655" max="6655" width="22.28515625" style="697" customWidth="1"/>
    <col min="6656" max="6656" width="24" style="697" customWidth="1"/>
    <col min="6657" max="6657" width="20.42578125" style="697" customWidth="1"/>
    <col min="6658" max="6658" width="23.140625" style="697" customWidth="1"/>
    <col min="6659" max="6659" width="33.28515625" style="697" customWidth="1"/>
    <col min="6660" max="6660" width="25.5703125" style="697" customWidth="1"/>
    <col min="6661" max="6661" width="23.28515625" style="697" customWidth="1"/>
    <col min="6662" max="6662" width="20.5703125" style="697" customWidth="1"/>
    <col min="6663" max="6663" width="18.7109375" style="697" customWidth="1"/>
    <col min="6664" max="6664" width="19.28515625" style="697" customWidth="1"/>
    <col min="6665" max="6665" width="18.85546875" style="697" customWidth="1"/>
    <col min="6666" max="6666" width="18.28515625" style="697" customWidth="1"/>
    <col min="6667" max="6671" width="17" style="697" customWidth="1"/>
    <col min="6672" max="6680" width="11.28515625" style="697" customWidth="1"/>
    <col min="6681" max="6681" width="0.42578125" style="697" customWidth="1"/>
    <col min="6682" max="6687" width="11.28515625" style="697" customWidth="1"/>
    <col min="6688" max="6908" width="8.85546875" style="697"/>
    <col min="6909" max="6909" width="8.28515625" style="697" customWidth="1"/>
    <col min="6910" max="6910" width="25.85546875" style="697" customWidth="1"/>
    <col min="6911" max="6911" width="22.28515625" style="697" customWidth="1"/>
    <col min="6912" max="6912" width="24" style="697" customWidth="1"/>
    <col min="6913" max="6913" width="20.42578125" style="697" customWidth="1"/>
    <col min="6914" max="6914" width="23.140625" style="697" customWidth="1"/>
    <col min="6915" max="6915" width="33.28515625" style="697" customWidth="1"/>
    <col min="6916" max="6916" width="25.5703125" style="697" customWidth="1"/>
    <col min="6917" max="6917" width="23.28515625" style="697" customWidth="1"/>
    <col min="6918" max="6918" width="20.5703125" style="697" customWidth="1"/>
    <col min="6919" max="6919" width="18.7109375" style="697" customWidth="1"/>
    <col min="6920" max="6920" width="19.28515625" style="697" customWidth="1"/>
    <col min="6921" max="6921" width="18.85546875" style="697" customWidth="1"/>
    <col min="6922" max="6922" width="18.28515625" style="697" customWidth="1"/>
    <col min="6923" max="6927" width="17" style="697" customWidth="1"/>
    <col min="6928" max="6936" width="11.28515625" style="697" customWidth="1"/>
    <col min="6937" max="6937" width="0.42578125" style="697" customWidth="1"/>
    <col min="6938" max="6943" width="11.28515625" style="697" customWidth="1"/>
    <col min="6944" max="7164" width="8.85546875" style="697"/>
    <col min="7165" max="7165" width="8.28515625" style="697" customWidth="1"/>
    <col min="7166" max="7166" width="25.85546875" style="697" customWidth="1"/>
    <col min="7167" max="7167" width="22.28515625" style="697" customWidth="1"/>
    <col min="7168" max="7168" width="24" style="697" customWidth="1"/>
    <col min="7169" max="7169" width="20.42578125" style="697" customWidth="1"/>
    <col min="7170" max="7170" width="23.140625" style="697" customWidth="1"/>
    <col min="7171" max="7171" width="33.28515625" style="697" customWidth="1"/>
    <col min="7172" max="7172" width="25.5703125" style="697" customWidth="1"/>
    <col min="7173" max="7173" width="23.28515625" style="697" customWidth="1"/>
    <col min="7174" max="7174" width="20.5703125" style="697" customWidth="1"/>
    <col min="7175" max="7175" width="18.7109375" style="697" customWidth="1"/>
    <col min="7176" max="7176" width="19.28515625" style="697" customWidth="1"/>
    <col min="7177" max="7177" width="18.85546875" style="697" customWidth="1"/>
    <col min="7178" max="7178" width="18.28515625" style="697" customWidth="1"/>
    <col min="7179" max="7183" width="17" style="697" customWidth="1"/>
    <col min="7184" max="7192" width="11.28515625" style="697" customWidth="1"/>
    <col min="7193" max="7193" width="0.42578125" style="697" customWidth="1"/>
    <col min="7194" max="7199" width="11.28515625" style="697" customWidth="1"/>
    <col min="7200" max="7420" width="8.85546875" style="697"/>
    <col min="7421" max="7421" width="8.28515625" style="697" customWidth="1"/>
    <col min="7422" max="7422" width="25.85546875" style="697" customWidth="1"/>
    <col min="7423" max="7423" width="22.28515625" style="697" customWidth="1"/>
    <col min="7424" max="7424" width="24" style="697" customWidth="1"/>
    <col min="7425" max="7425" width="20.42578125" style="697" customWidth="1"/>
    <col min="7426" max="7426" width="23.140625" style="697" customWidth="1"/>
    <col min="7427" max="7427" width="33.28515625" style="697" customWidth="1"/>
    <col min="7428" max="7428" width="25.5703125" style="697" customWidth="1"/>
    <col min="7429" max="7429" width="23.28515625" style="697" customWidth="1"/>
    <col min="7430" max="7430" width="20.5703125" style="697" customWidth="1"/>
    <col min="7431" max="7431" width="18.7109375" style="697" customWidth="1"/>
    <col min="7432" max="7432" width="19.28515625" style="697" customWidth="1"/>
    <col min="7433" max="7433" width="18.85546875" style="697" customWidth="1"/>
    <col min="7434" max="7434" width="18.28515625" style="697" customWidth="1"/>
    <col min="7435" max="7439" width="17" style="697" customWidth="1"/>
    <col min="7440" max="7448" width="11.28515625" style="697" customWidth="1"/>
    <col min="7449" max="7449" width="0.42578125" style="697" customWidth="1"/>
    <col min="7450" max="7455" width="11.28515625" style="697" customWidth="1"/>
    <col min="7456" max="7676" width="8.85546875" style="697"/>
    <col min="7677" max="7677" width="8.28515625" style="697" customWidth="1"/>
    <col min="7678" max="7678" width="25.85546875" style="697" customWidth="1"/>
    <col min="7679" max="7679" width="22.28515625" style="697" customWidth="1"/>
    <col min="7680" max="7680" width="24" style="697" customWidth="1"/>
    <col min="7681" max="7681" width="20.42578125" style="697" customWidth="1"/>
    <col min="7682" max="7682" width="23.140625" style="697" customWidth="1"/>
    <col min="7683" max="7683" width="33.28515625" style="697" customWidth="1"/>
    <col min="7684" max="7684" width="25.5703125" style="697" customWidth="1"/>
    <col min="7685" max="7685" width="23.28515625" style="697" customWidth="1"/>
    <col min="7686" max="7686" width="20.5703125" style="697" customWidth="1"/>
    <col min="7687" max="7687" width="18.7109375" style="697" customWidth="1"/>
    <col min="7688" max="7688" width="19.28515625" style="697" customWidth="1"/>
    <col min="7689" max="7689" width="18.85546875" style="697" customWidth="1"/>
    <col min="7690" max="7690" width="18.28515625" style="697" customWidth="1"/>
    <col min="7691" max="7695" width="17" style="697" customWidth="1"/>
    <col min="7696" max="7704" width="11.28515625" style="697" customWidth="1"/>
    <col min="7705" max="7705" width="0.42578125" style="697" customWidth="1"/>
    <col min="7706" max="7711" width="11.28515625" style="697" customWidth="1"/>
    <col min="7712" max="7932" width="8.85546875" style="697"/>
    <col min="7933" max="7933" width="8.28515625" style="697" customWidth="1"/>
    <col min="7934" max="7934" width="25.85546875" style="697" customWidth="1"/>
    <col min="7935" max="7935" width="22.28515625" style="697" customWidth="1"/>
    <col min="7936" max="7936" width="24" style="697" customWidth="1"/>
    <col min="7937" max="7937" width="20.42578125" style="697" customWidth="1"/>
    <col min="7938" max="7938" width="23.140625" style="697" customWidth="1"/>
    <col min="7939" max="7939" width="33.28515625" style="697" customWidth="1"/>
    <col min="7940" max="7940" width="25.5703125" style="697" customWidth="1"/>
    <col min="7941" max="7941" width="23.28515625" style="697" customWidth="1"/>
    <col min="7942" max="7942" width="20.5703125" style="697" customWidth="1"/>
    <col min="7943" max="7943" width="18.7109375" style="697" customWidth="1"/>
    <col min="7944" max="7944" width="19.28515625" style="697" customWidth="1"/>
    <col min="7945" max="7945" width="18.85546875" style="697" customWidth="1"/>
    <col min="7946" max="7946" width="18.28515625" style="697" customWidth="1"/>
    <col min="7947" max="7951" width="17" style="697" customWidth="1"/>
    <col min="7952" max="7960" width="11.28515625" style="697" customWidth="1"/>
    <col min="7961" max="7961" width="0.42578125" style="697" customWidth="1"/>
    <col min="7962" max="7967" width="11.28515625" style="697" customWidth="1"/>
    <col min="7968" max="8188" width="8.85546875" style="697"/>
    <col min="8189" max="8189" width="8.28515625" style="697" customWidth="1"/>
    <col min="8190" max="8190" width="25.85546875" style="697" customWidth="1"/>
    <col min="8191" max="8191" width="22.28515625" style="697" customWidth="1"/>
    <col min="8192" max="8192" width="24" style="697" customWidth="1"/>
    <col min="8193" max="8193" width="20.42578125" style="697" customWidth="1"/>
    <col min="8194" max="8194" width="23.140625" style="697" customWidth="1"/>
    <col min="8195" max="8195" width="33.28515625" style="697" customWidth="1"/>
    <col min="8196" max="8196" width="25.5703125" style="697" customWidth="1"/>
    <col min="8197" max="8197" width="23.28515625" style="697" customWidth="1"/>
    <col min="8198" max="8198" width="20.5703125" style="697" customWidth="1"/>
    <col min="8199" max="8199" width="18.7109375" style="697" customWidth="1"/>
    <col min="8200" max="8200" width="19.28515625" style="697" customWidth="1"/>
    <col min="8201" max="8201" width="18.85546875" style="697" customWidth="1"/>
    <col min="8202" max="8202" width="18.28515625" style="697" customWidth="1"/>
    <col min="8203" max="8207" width="17" style="697" customWidth="1"/>
    <col min="8208" max="8216" width="11.28515625" style="697" customWidth="1"/>
    <col min="8217" max="8217" width="0.42578125" style="697" customWidth="1"/>
    <col min="8218" max="8223" width="11.28515625" style="697" customWidth="1"/>
    <col min="8224" max="8444" width="8.85546875" style="697"/>
    <col min="8445" max="8445" width="8.28515625" style="697" customWidth="1"/>
    <col min="8446" max="8446" width="25.85546875" style="697" customWidth="1"/>
    <col min="8447" max="8447" width="22.28515625" style="697" customWidth="1"/>
    <col min="8448" max="8448" width="24" style="697" customWidth="1"/>
    <col min="8449" max="8449" width="20.42578125" style="697" customWidth="1"/>
    <col min="8450" max="8450" width="23.140625" style="697" customWidth="1"/>
    <col min="8451" max="8451" width="33.28515625" style="697" customWidth="1"/>
    <col min="8452" max="8452" width="25.5703125" style="697" customWidth="1"/>
    <col min="8453" max="8453" width="23.28515625" style="697" customWidth="1"/>
    <col min="8454" max="8454" width="20.5703125" style="697" customWidth="1"/>
    <col min="8455" max="8455" width="18.7109375" style="697" customWidth="1"/>
    <col min="8456" max="8456" width="19.28515625" style="697" customWidth="1"/>
    <col min="8457" max="8457" width="18.85546875" style="697" customWidth="1"/>
    <col min="8458" max="8458" width="18.28515625" style="697" customWidth="1"/>
    <col min="8459" max="8463" width="17" style="697" customWidth="1"/>
    <col min="8464" max="8472" width="11.28515625" style="697" customWidth="1"/>
    <col min="8473" max="8473" width="0.42578125" style="697" customWidth="1"/>
    <col min="8474" max="8479" width="11.28515625" style="697" customWidth="1"/>
    <col min="8480" max="8700" width="8.85546875" style="697"/>
    <col min="8701" max="8701" width="8.28515625" style="697" customWidth="1"/>
    <col min="8702" max="8702" width="25.85546875" style="697" customWidth="1"/>
    <col min="8703" max="8703" width="22.28515625" style="697" customWidth="1"/>
    <col min="8704" max="8704" width="24" style="697" customWidth="1"/>
    <col min="8705" max="8705" width="20.42578125" style="697" customWidth="1"/>
    <col min="8706" max="8706" width="23.140625" style="697" customWidth="1"/>
    <col min="8707" max="8707" width="33.28515625" style="697" customWidth="1"/>
    <col min="8708" max="8708" width="25.5703125" style="697" customWidth="1"/>
    <col min="8709" max="8709" width="23.28515625" style="697" customWidth="1"/>
    <col min="8710" max="8710" width="20.5703125" style="697" customWidth="1"/>
    <col min="8711" max="8711" width="18.7109375" style="697" customWidth="1"/>
    <col min="8712" max="8712" width="19.28515625" style="697" customWidth="1"/>
    <col min="8713" max="8713" width="18.85546875" style="697" customWidth="1"/>
    <col min="8714" max="8714" width="18.28515625" style="697" customWidth="1"/>
    <col min="8715" max="8719" width="17" style="697" customWidth="1"/>
    <col min="8720" max="8728" width="11.28515625" style="697" customWidth="1"/>
    <col min="8729" max="8729" width="0.42578125" style="697" customWidth="1"/>
    <col min="8730" max="8735" width="11.28515625" style="697" customWidth="1"/>
    <col min="8736" max="8956" width="8.85546875" style="697"/>
    <col min="8957" max="8957" width="8.28515625" style="697" customWidth="1"/>
    <col min="8958" max="8958" width="25.85546875" style="697" customWidth="1"/>
    <col min="8959" max="8959" width="22.28515625" style="697" customWidth="1"/>
    <col min="8960" max="8960" width="24" style="697" customWidth="1"/>
    <col min="8961" max="8961" width="20.42578125" style="697" customWidth="1"/>
    <col min="8962" max="8962" width="23.140625" style="697" customWidth="1"/>
    <col min="8963" max="8963" width="33.28515625" style="697" customWidth="1"/>
    <col min="8964" max="8964" width="25.5703125" style="697" customWidth="1"/>
    <col min="8965" max="8965" width="23.28515625" style="697" customWidth="1"/>
    <col min="8966" max="8966" width="20.5703125" style="697" customWidth="1"/>
    <col min="8967" max="8967" width="18.7109375" style="697" customWidth="1"/>
    <col min="8968" max="8968" width="19.28515625" style="697" customWidth="1"/>
    <col min="8969" max="8969" width="18.85546875" style="697" customWidth="1"/>
    <col min="8970" max="8970" width="18.28515625" style="697" customWidth="1"/>
    <col min="8971" max="8975" width="17" style="697" customWidth="1"/>
    <col min="8976" max="8984" width="11.28515625" style="697" customWidth="1"/>
    <col min="8985" max="8985" width="0.42578125" style="697" customWidth="1"/>
    <col min="8986" max="8991" width="11.28515625" style="697" customWidth="1"/>
    <col min="8992" max="9212" width="8.85546875" style="697"/>
    <col min="9213" max="9213" width="8.28515625" style="697" customWidth="1"/>
    <col min="9214" max="9214" width="25.85546875" style="697" customWidth="1"/>
    <col min="9215" max="9215" width="22.28515625" style="697" customWidth="1"/>
    <col min="9216" max="9216" width="24" style="697" customWidth="1"/>
    <col min="9217" max="9217" width="20.42578125" style="697" customWidth="1"/>
    <col min="9218" max="9218" width="23.140625" style="697" customWidth="1"/>
    <col min="9219" max="9219" width="33.28515625" style="697" customWidth="1"/>
    <col min="9220" max="9220" width="25.5703125" style="697" customWidth="1"/>
    <col min="9221" max="9221" width="23.28515625" style="697" customWidth="1"/>
    <col min="9222" max="9222" width="20.5703125" style="697" customWidth="1"/>
    <col min="9223" max="9223" width="18.7109375" style="697" customWidth="1"/>
    <col min="9224" max="9224" width="19.28515625" style="697" customWidth="1"/>
    <col min="9225" max="9225" width="18.85546875" style="697" customWidth="1"/>
    <col min="9226" max="9226" width="18.28515625" style="697" customWidth="1"/>
    <col min="9227" max="9231" width="17" style="697" customWidth="1"/>
    <col min="9232" max="9240" width="11.28515625" style="697" customWidth="1"/>
    <col min="9241" max="9241" width="0.42578125" style="697" customWidth="1"/>
    <col min="9242" max="9247" width="11.28515625" style="697" customWidth="1"/>
    <col min="9248" max="9468" width="8.85546875" style="697"/>
    <col min="9469" max="9469" width="8.28515625" style="697" customWidth="1"/>
    <col min="9470" max="9470" width="25.85546875" style="697" customWidth="1"/>
    <col min="9471" max="9471" width="22.28515625" style="697" customWidth="1"/>
    <col min="9472" max="9472" width="24" style="697" customWidth="1"/>
    <col min="9473" max="9473" width="20.42578125" style="697" customWidth="1"/>
    <col min="9474" max="9474" width="23.140625" style="697" customWidth="1"/>
    <col min="9475" max="9475" width="33.28515625" style="697" customWidth="1"/>
    <col min="9476" max="9476" width="25.5703125" style="697" customWidth="1"/>
    <col min="9477" max="9477" width="23.28515625" style="697" customWidth="1"/>
    <col min="9478" max="9478" width="20.5703125" style="697" customWidth="1"/>
    <col min="9479" max="9479" width="18.7109375" style="697" customWidth="1"/>
    <col min="9480" max="9480" width="19.28515625" style="697" customWidth="1"/>
    <col min="9481" max="9481" width="18.85546875" style="697" customWidth="1"/>
    <col min="9482" max="9482" width="18.28515625" style="697" customWidth="1"/>
    <col min="9483" max="9487" width="17" style="697" customWidth="1"/>
    <col min="9488" max="9496" width="11.28515625" style="697" customWidth="1"/>
    <col min="9497" max="9497" width="0.42578125" style="697" customWidth="1"/>
    <col min="9498" max="9503" width="11.28515625" style="697" customWidth="1"/>
    <col min="9504" max="9724" width="8.85546875" style="697"/>
    <col min="9725" max="9725" width="8.28515625" style="697" customWidth="1"/>
    <col min="9726" max="9726" width="25.85546875" style="697" customWidth="1"/>
    <col min="9727" max="9727" width="22.28515625" style="697" customWidth="1"/>
    <col min="9728" max="9728" width="24" style="697" customWidth="1"/>
    <col min="9729" max="9729" width="20.42578125" style="697" customWidth="1"/>
    <col min="9730" max="9730" width="23.140625" style="697" customWidth="1"/>
    <col min="9731" max="9731" width="33.28515625" style="697" customWidth="1"/>
    <col min="9732" max="9732" width="25.5703125" style="697" customWidth="1"/>
    <col min="9733" max="9733" width="23.28515625" style="697" customWidth="1"/>
    <col min="9734" max="9734" width="20.5703125" style="697" customWidth="1"/>
    <col min="9735" max="9735" width="18.7109375" style="697" customWidth="1"/>
    <col min="9736" max="9736" width="19.28515625" style="697" customWidth="1"/>
    <col min="9737" max="9737" width="18.85546875" style="697" customWidth="1"/>
    <col min="9738" max="9738" width="18.28515625" style="697" customWidth="1"/>
    <col min="9739" max="9743" width="17" style="697" customWidth="1"/>
    <col min="9744" max="9752" width="11.28515625" style="697" customWidth="1"/>
    <col min="9753" max="9753" width="0.42578125" style="697" customWidth="1"/>
    <col min="9754" max="9759" width="11.28515625" style="697" customWidth="1"/>
    <col min="9760" max="9980" width="8.85546875" style="697"/>
    <col min="9981" max="9981" width="8.28515625" style="697" customWidth="1"/>
    <col min="9982" max="9982" width="25.85546875" style="697" customWidth="1"/>
    <col min="9983" max="9983" width="22.28515625" style="697" customWidth="1"/>
    <col min="9984" max="9984" width="24" style="697" customWidth="1"/>
    <col min="9985" max="9985" width="20.42578125" style="697" customWidth="1"/>
    <col min="9986" max="9986" width="23.140625" style="697" customWidth="1"/>
    <col min="9987" max="9987" width="33.28515625" style="697" customWidth="1"/>
    <col min="9988" max="9988" width="25.5703125" style="697" customWidth="1"/>
    <col min="9989" max="9989" width="23.28515625" style="697" customWidth="1"/>
    <col min="9990" max="9990" width="20.5703125" style="697" customWidth="1"/>
    <col min="9991" max="9991" width="18.7109375" style="697" customWidth="1"/>
    <col min="9992" max="9992" width="19.28515625" style="697" customWidth="1"/>
    <col min="9993" max="9993" width="18.85546875" style="697" customWidth="1"/>
    <col min="9994" max="9994" width="18.28515625" style="697" customWidth="1"/>
    <col min="9995" max="9999" width="17" style="697" customWidth="1"/>
    <col min="10000" max="10008" width="11.28515625" style="697" customWidth="1"/>
    <col min="10009" max="10009" width="0.42578125" style="697" customWidth="1"/>
    <col min="10010" max="10015" width="11.28515625" style="697" customWidth="1"/>
    <col min="10016" max="10236" width="8.85546875" style="697"/>
    <col min="10237" max="10237" width="8.28515625" style="697" customWidth="1"/>
    <col min="10238" max="10238" width="25.85546875" style="697" customWidth="1"/>
    <col min="10239" max="10239" width="22.28515625" style="697" customWidth="1"/>
    <col min="10240" max="10240" width="24" style="697" customWidth="1"/>
    <col min="10241" max="10241" width="20.42578125" style="697" customWidth="1"/>
    <col min="10242" max="10242" width="23.140625" style="697" customWidth="1"/>
    <col min="10243" max="10243" width="33.28515625" style="697" customWidth="1"/>
    <col min="10244" max="10244" width="25.5703125" style="697" customWidth="1"/>
    <col min="10245" max="10245" width="23.28515625" style="697" customWidth="1"/>
    <col min="10246" max="10246" width="20.5703125" style="697" customWidth="1"/>
    <col min="10247" max="10247" width="18.7109375" style="697" customWidth="1"/>
    <col min="10248" max="10248" width="19.28515625" style="697" customWidth="1"/>
    <col min="10249" max="10249" width="18.85546875" style="697" customWidth="1"/>
    <col min="10250" max="10250" width="18.28515625" style="697" customWidth="1"/>
    <col min="10251" max="10255" width="17" style="697" customWidth="1"/>
    <col min="10256" max="10264" width="11.28515625" style="697" customWidth="1"/>
    <col min="10265" max="10265" width="0.42578125" style="697" customWidth="1"/>
    <col min="10266" max="10271" width="11.28515625" style="697" customWidth="1"/>
    <col min="10272" max="10492" width="8.85546875" style="697"/>
    <col min="10493" max="10493" width="8.28515625" style="697" customWidth="1"/>
    <col min="10494" max="10494" width="25.85546875" style="697" customWidth="1"/>
    <col min="10495" max="10495" width="22.28515625" style="697" customWidth="1"/>
    <col min="10496" max="10496" width="24" style="697" customWidth="1"/>
    <col min="10497" max="10497" width="20.42578125" style="697" customWidth="1"/>
    <col min="10498" max="10498" width="23.140625" style="697" customWidth="1"/>
    <col min="10499" max="10499" width="33.28515625" style="697" customWidth="1"/>
    <col min="10500" max="10500" width="25.5703125" style="697" customWidth="1"/>
    <col min="10501" max="10501" width="23.28515625" style="697" customWidth="1"/>
    <col min="10502" max="10502" width="20.5703125" style="697" customWidth="1"/>
    <col min="10503" max="10503" width="18.7109375" style="697" customWidth="1"/>
    <col min="10504" max="10504" width="19.28515625" style="697" customWidth="1"/>
    <col min="10505" max="10505" width="18.85546875" style="697" customWidth="1"/>
    <col min="10506" max="10506" width="18.28515625" style="697" customWidth="1"/>
    <col min="10507" max="10511" width="17" style="697" customWidth="1"/>
    <col min="10512" max="10520" width="11.28515625" style="697" customWidth="1"/>
    <col min="10521" max="10521" width="0.42578125" style="697" customWidth="1"/>
    <col min="10522" max="10527" width="11.28515625" style="697" customWidth="1"/>
    <col min="10528" max="10748" width="8.85546875" style="697"/>
    <col min="10749" max="10749" width="8.28515625" style="697" customWidth="1"/>
    <col min="10750" max="10750" width="25.85546875" style="697" customWidth="1"/>
    <col min="10751" max="10751" width="22.28515625" style="697" customWidth="1"/>
    <col min="10752" max="10752" width="24" style="697" customWidth="1"/>
    <col min="10753" max="10753" width="20.42578125" style="697" customWidth="1"/>
    <col min="10754" max="10754" width="23.140625" style="697" customWidth="1"/>
    <col min="10755" max="10755" width="33.28515625" style="697" customWidth="1"/>
    <col min="10756" max="10756" width="25.5703125" style="697" customWidth="1"/>
    <col min="10757" max="10757" width="23.28515625" style="697" customWidth="1"/>
    <col min="10758" max="10758" width="20.5703125" style="697" customWidth="1"/>
    <col min="10759" max="10759" width="18.7109375" style="697" customWidth="1"/>
    <col min="10760" max="10760" width="19.28515625" style="697" customWidth="1"/>
    <col min="10761" max="10761" width="18.85546875" style="697" customWidth="1"/>
    <col min="10762" max="10762" width="18.28515625" style="697" customWidth="1"/>
    <col min="10763" max="10767" width="17" style="697" customWidth="1"/>
    <col min="10768" max="10776" width="11.28515625" style="697" customWidth="1"/>
    <col min="10777" max="10777" width="0.42578125" style="697" customWidth="1"/>
    <col min="10778" max="10783" width="11.28515625" style="697" customWidth="1"/>
    <col min="10784" max="11004" width="8.85546875" style="697"/>
    <col min="11005" max="11005" width="8.28515625" style="697" customWidth="1"/>
    <col min="11006" max="11006" width="25.85546875" style="697" customWidth="1"/>
    <col min="11007" max="11007" width="22.28515625" style="697" customWidth="1"/>
    <col min="11008" max="11008" width="24" style="697" customWidth="1"/>
    <col min="11009" max="11009" width="20.42578125" style="697" customWidth="1"/>
    <col min="11010" max="11010" width="23.140625" style="697" customWidth="1"/>
    <col min="11011" max="11011" width="33.28515625" style="697" customWidth="1"/>
    <col min="11012" max="11012" width="25.5703125" style="697" customWidth="1"/>
    <col min="11013" max="11013" width="23.28515625" style="697" customWidth="1"/>
    <col min="11014" max="11014" width="20.5703125" style="697" customWidth="1"/>
    <col min="11015" max="11015" width="18.7109375" style="697" customWidth="1"/>
    <col min="11016" max="11016" width="19.28515625" style="697" customWidth="1"/>
    <col min="11017" max="11017" width="18.85546875" style="697" customWidth="1"/>
    <col min="11018" max="11018" width="18.28515625" style="697" customWidth="1"/>
    <col min="11019" max="11023" width="17" style="697" customWidth="1"/>
    <col min="11024" max="11032" width="11.28515625" style="697" customWidth="1"/>
    <col min="11033" max="11033" width="0.42578125" style="697" customWidth="1"/>
    <col min="11034" max="11039" width="11.28515625" style="697" customWidth="1"/>
    <col min="11040" max="11260" width="8.85546875" style="697"/>
    <col min="11261" max="11261" width="8.28515625" style="697" customWidth="1"/>
    <col min="11262" max="11262" width="25.85546875" style="697" customWidth="1"/>
    <col min="11263" max="11263" width="22.28515625" style="697" customWidth="1"/>
    <col min="11264" max="11264" width="24" style="697" customWidth="1"/>
    <col min="11265" max="11265" width="20.42578125" style="697" customWidth="1"/>
    <col min="11266" max="11266" width="23.140625" style="697" customWidth="1"/>
    <col min="11267" max="11267" width="33.28515625" style="697" customWidth="1"/>
    <col min="11268" max="11268" width="25.5703125" style="697" customWidth="1"/>
    <col min="11269" max="11269" width="23.28515625" style="697" customWidth="1"/>
    <col min="11270" max="11270" width="20.5703125" style="697" customWidth="1"/>
    <col min="11271" max="11271" width="18.7109375" style="697" customWidth="1"/>
    <col min="11272" max="11272" width="19.28515625" style="697" customWidth="1"/>
    <col min="11273" max="11273" width="18.85546875" style="697" customWidth="1"/>
    <col min="11274" max="11274" width="18.28515625" style="697" customWidth="1"/>
    <col min="11275" max="11279" width="17" style="697" customWidth="1"/>
    <col min="11280" max="11288" width="11.28515625" style="697" customWidth="1"/>
    <col min="11289" max="11289" width="0.42578125" style="697" customWidth="1"/>
    <col min="11290" max="11295" width="11.28515625" style="697" customWidth="1"/>
    <col min="11296" max="11516" width="8.85546875" style="697"/>
    <col min="11517" max="11517" width="8.28515625" style="697" customWidth="1"/>
    <col min="11518" max="11518" width="25.85546875" style="697" customWidth="1"/>
    <col min="11519" max="11519" width="22.28515625" style="697" customWidth="1"/>
    <col min="11520" max="11520" width="24" style="697" customWidth="1"/>
    <col min="11521" max="11521" width="20.42578125" style="697" customWidth="1"/>
    <col min="11522" max="11522" width="23.140625" style="697" customWidth="1"/>
    <col min="11523" max="11523" width="33.28515625" style="697" customWidth="1"/>
    <col min="11524" max="11524" width="25.5703125" style="697" customWidth="1"/>
    <col min="11525" max="11525" width="23.28515625" style="697" customWidth="1"/>
    <col min="11526" max="11526" width="20.5703125" style="697" customWidth="1"/>
    <col min="11527" max="11527" width="18.7109375" style="697" customWidth="1"/>
    <col min="11528" max="11528" width="19.28515625" style="697" customWidth="1"/>
    <col min="11529" max="11529" width="18.85546875" style="697" customWidth="1"/>
    <col min="11530" max="11530" width="18.28515625" style="697" customWidth="1"/>
    <col min="11531" max="11535" width="17" style="697" customWidth="1"/>
    <col min="11536" max="11544" width="11.28515625" style="697" customWidth="1"/>
    <col min="11545" max="11545" width="0.42578125" style="697" customWidth="1"/>
    <col min="11546" max="11551" width="11.28515625" style="697" customWidth="1"/>
    <col min="11552" max="11772" width="8.85546875" style="697"/>
    <col min="11773" max="11773" width="8.28515625" style="697" customWidth="1"/>
    <col min="11774" max="11774" width="25.85546875" style="697" customWidth="1"/>
    <col min="11775" max="11775" width="22.28515625" style="697" customWidth="1"/>
    <col min="11776" max="11776" width="24" style="697" customWidth="1"/>
    <col min="11777" max="11777" width="20.42578125" style="697" customWidth="1"/>
    <col min="11778" max="11778" width="23.140625" style="697" customWidth="1"/>
    <col min="11779" max="11779" width="33.28515625" style="697" customWidth="1"/>
    <col min="11780" max="11780" width="25.5703125" style="697" customWidth="1"/>
    <col min="11781" max="11781" width="23.28515625" style="697" customWidth="1"/>
    <col min="11782" max="11782" width="20.5703125" style="697" customWidth="1"/>
    <col min="11783" max="11783" width="18.7109375" style="697" customWidth="1"/>
    <col min="11784" max="11784" width="19.28515625" style="697" customWidth="1"/>
    <col min="11785" max="11785" width="18.85546875" style="697" customWidth="1"/>
    <col min="11786" max="11786" width="18.28515625" style="697" customWidth="1"/>
    <col min="11787" max="11791" width="17" style="697" customWidth="1"/>
    <col min="11792" max="11800" width="11.28515625" style="697" customWidth="1"/>
    <col min="11801" max="11801" width="0.42578125" style="697" customWidth="1"/>
    <col min="11802" max="11807" width="11.28515625" style="697" customWidth="1"/>
    <col min="11808" max="12028" width="8.85546875" style="697"/>
    <col min="12029" max="12029" width="8.28515625" style="697" customWidth="1"/>
    <col min="12030" max="12030" width="25.85546875" style="697" customWidth="1"/>
    <col min="12031" max="12031" width="22.28515625" style="697" customWidth="1"/>
    <col min="12032" max="12032" width="24" style="697" customWidth="1"/>
    <col min="12033" max="12033" width="20.42578125" style="697" customWidth="1"/>
    <col min="12034" max="12034" width="23.140625" style="697" customWidth="1"/>
    <col min="12035" max="12035" width="33.28515625" style="697" customWidth="1"/>
    <col min="12036" max="12036" width="25.5703125" style="697" customWidth="1"/>
    <col min="12037" max="12037" width="23.28515625" style="697" customWidth="1"/>
    <col min="12038" max="12038" width="20.5703125" style="697" customWidth="1"/>
    <col min="12039" max="12039" width="18.7109375" style="697" customWidth="1"/>
    <col min="12040" max="12040" width="19.28515625" style="697" customWidth="1"/>
    <col min="12041" max="12041" width="18.85546875" style="697" customWidth="1"/>
    <col min="12042" max="12042" width="18.28515625" style="697" customWidth="1"/>
    <col min="12043" max="12047" width="17" style="697" customWidth="1"/>
    <col min="12048" max="12056" width="11.28515625" style="697" customWidth="1"/>
    <col min="12057" max="12057" width="0.42578125" style="697" customWidth="1"/>
    <col min="12058" max="12063" width="11.28515625" style="697" customWidth="1"/>
    <col min="12064" max="12284" width="8.85546875" style="697"/>
    <col min="12285" max="12285" width="8.28515625" style="697" customWidth="1"/>
    <col min="12286" max="12286" width="25.85546875" style="697" customWidth="1"/>
    <col min="12287" max="12287" width="22.28515625" style="697" customWidth="1"/>
    <col min="12288" max="12288" width="24" style="697" customWidth="1"/>
    <col min="12289" max="12289" width="20.42578125" style="697" customWidth="1"/>
    <col min="12290" max="12290" width="23.140625" style="697" customWidth="1"/>
    <col min="12291" max="12291" width="33.28515625" style="697" customWidth="1"/>
    <col min="12292" max="12292" width="25.5703125" style="697" customWidth="1"/>
    <col min="12293" max="12293" width="23.28515625" style="697" customWidth="1"/>
    <col min="12294" max="12294" width="20.5703125" style="697" customWidth="1"/>
    <col min="12295" max="12295" width="18.7109375" style="697" customWidth="1"/>
    <col min="12296" max="12296" width="19.28515625" style="697" customWidth="1"/>
    <col min="12297" max="12297" width="18.85546875" style="697" customWidth="1"/>
    <col min="12298" max="12298" width="18.28515625" style="697" customWidth="1"/>
    <col min="12299" max="12303" width="17" style="697" customWidth="1"/>
    <col min="12304" max="12312" width="11.28515625" style="697" customWidth="1"/>
    <col min="12313" max="12313" width="0.42578125" style="697" customWidth="1"/>
    <col min="12314" max="12319" width="11.28515625" style="697" customWidth="1"/>
    <col min="12320" max="12540" width="8.85546875" style="697"/>
    <col min="12541" max="12541" width="8.28515625" style="697" customWidth="1"/>
    <col min="12542" max="12542" width="25.85546875" style="697" customWidth="1"/>
    <col min="12543" max="12543" width="22.28515625" style="697" customWidth="1"/>
    <col min="12544" max="12544" width="24" style="697" customWidth="1"/>
    <col min="12545" max="12545" width="20.42578125" style="697" customWidth="1"/>
    <col min="12546" max="12546" width="23.140625" style="697" customWidth="1"/>
    <col min="12547" max="12547" width="33.28515625" style="697" customWidth="1"/>
    <col min="12548" max="12548" width="25.5703125" style="697" customWidth="1"/>
    <col min="12549" max="12549" width="23.28515625" style="697" customWidth="1"/>
    <col min="12550" max="12550" width="20.5703125" style="697" customWidth="1"/>
    <col min="12551" max="12551" width="18.7109375" style="697" customWidth="1"/>
    <col min="12552" max="12552" width="19.28515625" style="697" customWidth="1"/>
    <col min="12553" max="12553" width="18.85546875" style="697" customWidth="1"/>
    <col min="12554" max="12554" width="18.28515625" style="697" customWidth="1"/>
    <col min="12555" max="12559" width="17" style="697" customWidth="1"/>
    <col min="12560" max="12568" width="11.28515625" style="697" customWidth="1"/>
    <col min="12569" max="12569" width="0.42578125" style="697" customWidth="1"/>
    <col min="12570" max="12575" width="11.28515625" style="697" customWidth="1"/>
    <col min="12576" max="12796" width="8.85546875" style="697"/>
    <col min="12797" max="12797" width="8.28515625" style="697" customWidth="1"/>
    <col min="12798" max="12798" width="25.85546875" style="697" customWidth="1"/>
    <col min="12799" max="12799" width="22.28515625" style="697" customWidth="1"/>
    <col min="12800" max="12800" width="24" style="697" customWidth="1"/>
    <col min="12801" max="12801" width="20.42578125" style="697" customWidth="1"/>
    <col min="12802" max="12802" width="23.140625" style="697" customWidth="1"/>
    <col min="12803" max="12803" width="33.28515625" style="697" customWidth="1"/>
    <col min="12804" max="12804" width="25.5703125" style="697" customWidth="1"/>
    <col min="12805" max="12805" width="23.28515625" style="697" customWidth="1"/>
    <col min="12806" max="12806" width="20.5703125" style="697" customWidth="1"/>
    <col min="12807" max="12807" width="18.7109375" style="697" customWidth="1"/>
    <col min="12808" max="12808" width="19.28515625" style="697" customWidth="1"/>
    <col min="12809" max="12809" width="18.85546875" style="697" customWidth="1"/>
    <col min="12810" max="12810" width="18.28515625" style="697" customWidth="1"/>
    <col min="12811" max="12815" width="17" style="697" customWidth="1"/>
    <col min="12816" max="12824" width="11.28515625" style="697" customWidth="1"/>
    <col min="12825" max="12825" width="0.42578125" style="697" customWidth="1"/>
    <col min="12826" max="12831" width="11.28515625" style="697" customWidth="1"/>
    <col min="12832" max="13052" width="8.85546875" style="697"/>
    <col min="13053" max="13053" width="8.28515625" style="697" customWidth="1"/>
    <col min="13054" max="13054" width="25.85546875" style="697" customWidth="1"/>
    <col min="13055" max="13055" width="22.28515625" style="697" customWidth="1"/>
    <col min="13056" max="13056" width="24" style="697" customWidth="1"/>
    <col min="13057" max="13057" width="20.42578125" style="697" customWidth="1"/>
    <col min="13058" max="13058" width="23.140625" style="697" customWidth="1"/>
    <col min="13059" max="13059" width="33.28515625" style="697" customWidth="1"/>
    <col min="13060" max="13060" width="25.5703125" style="697" customWidth="1"/>
    <col min="13061" max="13061" width="23.28515625" style="697" customWidth="1"/>
    <col min="13062" max="13062" width="20.5703125" style="697" customWidth="1"/>
    <col min="13063" max="13063" width="18.7109375" style="697" customWidth="1"/>
    <col min="13064" max="13064" width="19.28515625" style="697" customWidth="1"/>
    <col min="13065" max="13065" width="18.85546875" style="697" customWidth="1"/>
    <col min="13066" max="13066" width="18.28515625" style="697" customWidth="1"/>
    <col min="13067" max="13071" width="17" style="697" customWidth="1"/>
    <col min="13072" max="13080" width="11.28515625" style="697" customWidth="1"/>
    <col min="13081" max="13081" width="0.42578125" style="697" customWidth="1"/>
    <col min="13082" max="13087" width="11.28515625" style="697" customWidth="1"/>
    <col min="13088" max="13308" width="8.85546875" style="697"/>
    <col min="13309" max="13309" width="8.28515625" style="697" customWidth="1"/>
    <col min="13310" max="13310" width="25.85546875" style="697" customWidth="1"/>
    <col min="13311" max="13311" width="22.28515625" style="697" customWidth="1"/>
    <col min="13312" max="13312" width="24" style="697" customWidth="1"/>
    <col min="13313" max="13313" width="20.42578125" style="697" customWidth="1"/>
    <col min="13314" max="13314" width="23.140625" style="697" customWidth="1"/>
    <col min="13315" max="13315" width="33.28515625" style="697" customWidth="1"/>
    <col min="13316" max="13316" width="25.5703125" style="697" customWidth="1"/>
    <col min="13317" max="13317" width="23.28515625" style="697" customWidth="1"/>
    <col min="13318" max="13318" width="20.5703125" style="697" customWidth="1"/>
    <col min="13319" max="13319" width="18.7109375" style="697" customWidth="1"/>
    <col min="13320" max="13320" width="19.28515625" style="697" customWidth="1"/>
    <col min="13321" max="13321" width="18.85546875" style="697" customWidth="1"/>
    <col min="13322" max="13322" width="18.28515625" style="697" customWidth="1"/>
    <col min="13323" max="13327" width="17" style="697" customWidth="1"/>
    <col min="13328" max="13336" width="11.28515625" style="697" customWidth="1"/>
    <col min="13337" max="13337" width="0.42578125" style="697" customWidth="1"/>
    <col min="13338" max="13343" width="11.28515625" style="697" customWidth="1"/>
    <col min="13344" max="13564" width="8.85546875" style="697"/>
    <col min="13565" max="13565" width="8.28515625" style="697" customWidth="1"/>
    <col min="13566" max="13566" width="25.85546875" style="697" customWidth="1"/>
    <col min="13567" max="13567" width="22.28515625" style="697" customWidth="1"/>
    <col min="13568" max="13568" width="24" style="697" customWidth="1"/>
    <col min="13569" max="13569" width="20.42578125" style="697" customWidth="1"/>
    <col min="13570" max="13570" width="23.140625" style="697" customWidth="1"/>
    <col min="13571" max="13571" width="33.28515625" style="697" customWidth="1"/>
    <col min="13572" max="13572" width="25.5703125" style="697" customWidth="1"/>
    <col min="13573" max="13573" width="23.28515625" style="697" customWidth="1"/>
    <col min="13574" max="13574" width="20.5703125" style="697" customWidth="1"/>
    <col min="13575" max="13575" width="18.7109375" style="697" customWidth="1"/>
    <col min="13576" max="13576" width="19.28515625" style="697" customWidth="1"/>
    <col min="13577" max="13577" width="18.85546875" style="697" customWidth="1"/>
    <col min="13578" max="13578" width="18.28515625" style="697" customWidth="1"/>
    <col min="13579" max="13583" width="17" style="697" customWidth="1"/>
    <col min="13584" max="13592" width="11.28515625" style="697" customWidth="1"/>
    <col min="13593" max="13593" width="0.42578125" style="697" customWidth="1"/>
    <col min="13594" max="13599" width="11.28515625" style="697" customWidth="1"/>
    <col min="13600" max="13820" width="8.85546875" style="697"/>
    <col min="13821" max="13821" width="8.28515625" style="697" customWidth="1"/>
    <col min="13822" max="13822" width="25.85546875" style="697" customWidth="1"/>
    <col min="13823" max="13823" width="22.28515625" style="697" customWidth="1"/>
    <col min="13824" max="13824" width="24" style="697" customWidth="1"/>
    <col min="13825" max="13825" width="20.42578125" style="697" customWidth="1"/>
    <col min="13826" max="13826" width="23.140625" style="697" customWidth="1"/>
    <col min="13827" max="13827" width="33.28515625" style="697" customWidth="1"/>
    <col min="13828" max="13828" width="25.5703125" style="697" customWidth="1"/>
    <col min="13829" max="13829" width="23.28515625" style="697" customWidth="1"/>
    <col min="13830" max="13830" width="20.5703125" style="697" customWidth="1"/>
    <col min="13831" max="13831" width="18.7109375" style="697" customWidth="1"/>
    <col min="13832" max="13832" width="19.28515625" style="697" customWidth="1"/>
    <col min="13833" max="13833" width="18.85546875" style="697" customWidth="1"/>
    <col min="13834" max="13834" width="18.28515625" style="697" customWidth="1"/>
    <col min="13835" max="13839" width="17" style="697" customWidth="1"/>
    <col min="13840" max="13848" width="11.28515625" style="697" customWidth="1"/>
    <col min="13849" max="13849" width="0.42578125" style="697" customWidth="1"/>
    <col min="13850" max="13855" width="11.28515625" style="697" customWidth="1"/>
    <col min="13856" max="14076" width="8.85546875" style="697"/>
    <col min="14077" max="14077" width="8.28515625" style="697" customWidth="1"/>
    <col min="14078" max="14078" width="25.85546875" style="697" customWidth="1"/>
    <col min="14079" max="14079" width="22.28515625" style="697" customWidth="1"/>
    <col min="14080" max="14080" width="24" style="697" customWidth="1"/>
    <col min="14081" max="14081" width="20.42578125" style="697" customWidth="1"/>
    <col min="14082" max="14082" width="23.140625" style="697" customWidth="1"/>
    <col min="14083" max="14083" width="33.28515625" style="697" customWidth="1"/>
    <col min="14084" max="14084" width="25.5703125" style="697" customWidth="1"/>
    <col min="14085" max="14085" width="23.28515625" style="697" customWidth="1"/>
    <col min="14086" max="14086" width="20.5703125" style="697" customWidth="1"/>
    <col min="14087" max="14087" width="18.7109375" style="697" customWidth="1"/>
    <col min="14088" max="14088" width="19.28515625" style="697" customWidth="1"/>
    <col min="14089" max="14089" width="18.85546875" style="697" customWidth="1"/>
    <col min="14090" max="14090" width="18.28515625" style="697" customWidth="1"/>
    <col min="14091" max="14095" width="17" style="697" customWidth="1"/>
    <col min="14096" max="14104" width="11.28515625" style="697" customWidth="1"/>
    <col min="14105" max="14105" width="0.42578125" style="697" customWidth="1"/>
    <col min="14106" max="14111" width="11.28515625" style="697" customWidth="1"/>
    <col min="14112" max="14332" width="8.85546875" style="697"/>
    <col min="14333" max="14333" width="8.28515625" style="697" customWidth="1"/>
    <col min="14334" max="14334" width="25.85546875" style="697" customWidth="1"/>
    <col min="14335" max="14335" width="22.28515625" style="697" customWidth="1"/>
    <col min="14336" max="14336" width="24" style="697" customWidth="1"/>
    <col min="14337" max="14337" width="20.42578125" style="697" customWidth="1"/>
    <col min="14338" max="14338" width="23.140625" style="697" customWidth="1"/>
    <col min="14339" max="14339" width="33.28515625" style="697" customWidth="1"/>
    <col min="14340" max="14340" width="25.5703125" style="697" customWidth="1"/>
    <col min="14341" max="14341" width="23.28515625" style="697" customWidth="1"/>
    <col min="14342" max="14342" width="20.5703125" style="697" customWidth="1"/>
    <col min="14343" max="14343" width="18.7109375" style="697" customWidth="1"/>
    <col min="14344" max="14344" width="19.28515625" style="697" customWidth="1"/>
    <col min="14345" max="14345" width="18.85546875" style="697" customWidth="1"/>
    <col min="14346" max="14346" width="18.28515625" style="697" customWidth="1"/>
    <col min="14347" max="14351" width="17" style="697" customWidth="1"/>
    <col min="14352" max="14360" width="11.28515625" style="697" customWidth="1"/>
    <col min="14361" max="14361" width="0.42578125" style="697" customWidth="1"/>
    <col min="14362" max="14367" width="11.28515625" style="697" customWidth="1"/>
    <col min="14368" max="14588" width="8.85546875" style="697"/>
    <col min="14589" max="14589" width="8.28515625" style="697" customWidth="1"/>
    <col min="14590" max="14590" width="25.85546875" style="697" customWidth="1"/>
    <col min="14591" max="14591" width="22.28515625" style="697" customWidth="1"/>
    <col min="14592" max="14592" width="24" style="697" customWidth="1"/>
    <col min="14593" max="14593" width="20.42578125" style="697" customWidth="1"/>
    <col min="14594" max="14594" width="23.140625" style="697" customWidth="1"/>
    <col min="14595" max="14595" width="33.28515625" style="697" customWidth="1"/>
    <col min="14596" max="14596" width="25.5703125" style="697" customWidth="1"/>
    <col min="14597" max="14597" width="23.28515625" style="697" customWidth="1"/>
    <col min="14598" max="14598" width="20.5703125" style="697" customWidth="1"/>
    <col min="14599" max="14599" width="18.7109375" style="697" customWidth="1"/>
    <col min="14600" max="14600" width="19.28515625" style="697" customWidth="1"/>
    <col min="14601" max="14601" width="18.85546875" style="697" customWidth="1"/>
    <col min="14602" max="14602" width="18.28515625" style="697" customWidth="1"/>
    <col min="14603" max="14607" width="17" style="697" customWidth="1"/>
    <col min="14608" max="14616" width="11.28515625" style="697" customWidth="1"/>
    <col min="14617" max="14617" width="0.42578125" style="697" customWidth="1"/>
    <col min="14618" max="14623" width="11.28515625" style="697" customWidth="1"/>
    <col min="14624" max="14844" width="8.85546875" style="697"/>
    <col min="14845" max="14845" width="8.28515625" style="697" customWidth="1"/>
    <col min="14846" max="14846" width="25.85546875" style="697" customWidth="1"/>
    <col min="14847" max="14847" width="22.28515625" style="697" customWidth="1"/>
    <col min="14848" max="14848" width="24" style="697" customWidth="1"/>
    <col min="14849" max="14849" width="20.42578125" style="697" customWidth="1"/>
    <col min="14850" max="14850" width="23.140625" style="697" customWidth="1"/>
    <col min="14851" max="14851" width="33.28515625" style="697" customWidth="1"/>
    <col min="14852" max="14852" width="25.5703125" style="697" customWidth="1"/>
    <col min="14853" max="14853" width="23.28515625" style="697" customWidth="1"/>
    <col min="14854" max="14854" width="20.5703125" style="697" customWidth="1"/>
    <col min="14855" max="14855" width="18.7109375" style="697" customWidth="1"/>
    <col min="14856" max="14856" width="19.28515625" style="697" customWidth="1"/>
    <col min="14857" max="14857" width="18.85546875" style="697" customWidth="1"/>
    <col min="14858" max="14858" width="18.28515625" style="697" customWidth="1"/>
    <col min="14859" max="14863" width="17" style="697" customWidth="1"/>
    <col min="14864" max="14872" width="11.28515625" style="697" customWidth="1"/>
    <col min="14873" max="14873" width="0.42578125" style="697" customWidth="1"/>
    <col min="14874" max="14879" width="11.28515625" style="697" customWidth="1"/>
    <col min="14880" max="15100" width="8.85546875" style="697"/>
    <col min="15101" max="15101" width="8.28515625" style="697" customWidth="1"/>
    <col min="15102" max="15102" width="25.85546875" style="697" customWidth="1"/>
    <col min="15103" max="15103" width="22.28515625" style="697" customWidth="1"/>
    <col min="15104" max="15104" width="24" style="697" customWidth="1"/>
    <col min="15105" max="15105" width="20.42578125" style="697" customWidth="1"/>
    <col min="15106" max="15106" width="23.140625" style="697" customWidth="1"/>
    <col min="15107" max="15107" width="33.28515625" style="697" customWidth="1"/>
    <col min="15108" max="15108" width="25.5703125" style="697" customWidth="1"/>
    <col min="15109" max="15109" width="23.28515625" style="697" customWidth="1"/>
    <col min="15110" max="15110" width="20.5703125" style="697" customWidth="1"/>
    <col min="15111" max="15111" width="18.7109375" style="697" customWidth="1"/>
    <col min="15112" max="15112" width="19.28515625" style="697" customWidth="1"/>
    <col min="15113" max="15113" width="18.85546875" style="697" customWidth="1"/>
    <col min="15114" max="15114" width="18.28515625" style="697" customWidth="1"/>
    <col min="15115" max="15119" width="17" style="697" customWidth="1"/>
    <col min="15120" max="15128" width="11.28515625" style="697" customWidth="1"/>
    <col min="15129" max="15129" width="0.42578125" style="697" customWidth="1"/>
    <col min="15130" max="15135" width="11.28515625" style="697" customWidth="1"/>
    <col min="15136" max="15356" width="8.85546875" style="697"/>
    <col min="15357" max="15357" width="8.28515625" style="697" customWidth="1"/>
    <col min="15358" max="15358" width="25.85546875" style="697" customWidth="1"/>
    <col min="15359" max="15359" width="22.28515625" style="697" customWidth="1"/>
    <col min="15360" max="15360" width="24" style="697" customWidth="1"/>
    <col min="15361" max="15361" width="20.42578125" style="697" customWidth="1"/>
    <col min="15362" max="15362" width="23.140625" style="697" customWidth="1"/>
    <col min="15363" max="15363" width="33.28515625" style="697" customWidth="1"/>
    <col min="15364" max="15364" width="25.5703125" style="697" customWidth="1"/>
    <col min="15365" max="15365" width="23.28515625" style="697" customWidth="1"/>
    <col min="15366" max="15366" width="20.5703125" style="697" customWidth="1"/>
    <col min="15367" max="15367" width="18.7109375" style="697" customWidth="1"/>
    <col min="15368" max="15368" width="19.28515625" style="697" customWidth="1"/>
    <col min="15369" max="15369" width="18.85546875" style="697" customWidth="1"/>
    <col min="15370" max="15370" width="18.28515625" style="697" customWidth="1"/>
    <col min="15371" max="15375" width="17" style="697" customWidth="1"/>
    <col min="15376" max="15384" width="11.28515625" style="697" customWidth="1"/>
    <col min="15385" max="15385" width="0.42578125" style="697" customWidth="1"/>
    <col min="15386" max="15391" width="11.28515625" style="697" customWidth="1"/>
    <col min="15392" max="15612" width="8.85546875" style="697"/>
    <col min="15613" max="15613" width="8.28515625" style="697" customWidth="1"/>
    <col min="15614" max="15614" width="25.85546875" style="697" customWidth="1"/>
    <col min="15615" max="15615" width="22.28515625" style="697" customWidth="1"/>
    <col min="15616" max="15616" width="24" style="697" customWidth="1"/>
    <col min="15617" max="15617" width="20.42578125" style="697" customWidth="1"/>
    <col min="15618" max="15618" width="23.140625" style="697" customWidth="1"/>
    <col min="15619" max="15619" width="33.28515625" style="697" customWidth="1"/>
    <col min="15620" max="15620" width="25.5703125" style="697" customWidth="1"/>
    <col min="15621" max="15621" width="23.28515625" style="697" customWidth="1"/>
    <col min="15622" max="15622" width="20.5703125" style="697" customWidth="1"/>
    <col min="15623" max="15623" width="18.7109375" style="697" customWidth="1"/>
    <col min="15624" max="15624" width="19.28515625" style="697" customWidth="1"/>
    <col min="15625" max="15625" width="18.85546875" style="697" customWidth="1"/>
    <col min="15626" max="15626" width="18.28515625" style="697" customWidth="1"/>
    <col min="15627" max="15631" width="17" style="697" customWidth="1"/>
    <col min="15632" max="15640" width="11.28515625" style="697" customWidth="1"/>
    <col min="15641" max="15641" width="0.42578125" style="697" customWidth="1"/>
    <col min="15642" max="15647" width="11.28515625" style="697" customWidth="1"/>
    <col min="15648" max="15868" width="8.85546875" style="697"/>
    <col min="15869" max="15869" width="8.28515625" style="697" customWidth="1"/>
    <col min="15870" max="15870" width="25.85546875" style="697" customWidth="1"/>
    <col min="15871" max="15871" width="22.28515625" style="697" customWidth="1"/>
    <col min="15872" max="15872" width="24" style="697" customWidth="1"/>
    <col min="15873" max="15873" width="20.42578125" style="697" customWidth="1"/>
    <col min="15874" max="15874" width="23.140625" style="697" customWidth="1"/>
    <col min="15875" max="15875" width="33.28515625" style="697" customWidth="1"/>
    <col min="15876" max="15876" width="25.5703125" style="697" customWidth="1"/>
    <col min="15877" max="15877" width="23.28515625" style="697" customWidth="1"/>
    <col min="15878" max="15878" width="20.5703125" style="697" customWidth="1"/>
    <col min="15879" max="15879" width="18.7109375" style="697" customWidth="1"/>
    <col min="15880" max="15880" width="19.28515625" style="697" customWidth="1"/>
    <col min="15881" max="15881" width="18.85546875" style="697" customWidth="1"/>
    <col min="15882" max="15882" width="18.28515625" style="697" customWidth="1"/>
    <col min="15883" max="15887" width="17" style="697" customWidth="1"/>
    <col min="15888" max="15896" width="11.28515625" style="697" customWidth="1"/>
    <col min="15897" max="15897" width="0.42578125" style="697" customWidth="1"/>
    <col min="15898" max="15903" width="11.28515625" style="697" customWidth="1"/>
    <col min="15904" max="16124" width="8.85546875" style="697"/>
    <col min="16125" max="16125" width="8.28515625" style="697" customWidth="1"/>
    <col min="16126" max="16126" width="25.85546875" style="697" customWidth="1"/>
    <col min="16127" max="16127" width="22.28515625" style="697" customWidth="1"/>
    <col min="16128" max="16128" width="24" style="697" customWidth="1"/>
    <col min="16129" max="16129" width="20.42578125" style="697" customWidth="1"/>
    <col min="16130" max="16130" width="23.140625" style="697" customWidth="1"/>
    <col min="16131" max="16131" width="33.28515625" style="697" customWidth="1"/>
    <col min="16132" max="16132" width="25.5703125" style="697" customWidth="1"/>
    <col min="16133" max="16133" width="23.28515625" style="697" customWidth="1"/>
    <col min="16134" max="16134" width="20.5703125" style="697" customWidth="1"/>
    <col min="16135" max="16135" width="18.7109375" style="697" customWidth="1"/>
    <col min="16136" max="16136" width="19.28515625" style="697" customWidth="1"/>
    <col min="16137" max="16137" width="18.85546875" style="697" customWidth="1"/>
    <col min="16138" max="16138" width="18.28515625" style="697" customWidth="1"/>
    <col min="16139" max="16143" width="17" style="697" customWidth="1"/>
    <col min="16144" max="16152" width="11.28515625" style="697" customWidth="1"/>
    <col min="16153" max="16153" width="0.42578125" style="697" customWidth="1"/>
    <col min="16154" max="16159" width="11.28515625" style="697" customWidth="1"/>
    <col min="16160" max="16384" width="8.85546875" style="697"/>
  </cols>
  <sheetData>
    <row r="1" spans="1:24" ht="19.5">
      <c r="A1" s="1696" t="s">
        <v>857</v>
      </c>
      <c r="B1" s="1696"/>
      <c r="C1" s="1696"/>
      <c r="D1" s="1696"/>
      <c r="E1" s="1696"/>
      <c r="F1" s="1696"/>
      <c r="G1" s="1696"/>
      <c r="H1" s="1696"/>
      <c r="I1" s="1696"/>
      <c r="J1" s="1696"/>
      <c r="K1" s="1696"/>
      <c r="L1" s="1696"/>
      <c r="M1" s="1696"/>
      <c r="N1" s="1696"/>
      <c r="O1" s="1696"/>
      <c r="P1" s="696"/>
      <c r="Q1" s="696"/>
      <c r="R1" s="696"/>
      <c r="S1" s="696"/>
      <c r="T1" s="696"/>
      <c r="U1" s="696"/>
      <c r="V1" s="696"/>
      <c r="W1" s="696"/>
      <c r="X1" s="696"/>
    </row>
    <row r="2" spans="1:24" ht="19.5">
      <c r="A2" s="698"/>
      <c r="B2" s="1697" t="str">
        <f>пояснительная!A4</f>
        <v>Муниципальное бюджетное общеобразовательное учреждение «Средняя общеобразовательная школа с.Борисовка» Уссурийского городского округа</v>
      </c>
      <c r="C2" s="1697"/>
      <c r="D2" s="1697"/>
      <c r="E2" s="1697"/>
      <c r="F2" s="1697"/>
      <c r="G2" s="1697"/>
      <c r="H2" s="1697"/>
      <c r="I2" s="1697"/>
      <c r="J2" s="1697"/>
      <c r="K2" s="699"/>
      <c r="L2" s="699"/>
      <c r="M2" s="698"/>
      <c r="N2" s="698"/>
      <c r="O2" s="698"/>
      <c r="P2" s="696"/>
      <c r="Q2" s="696"/>
      <c r="R2" s="696"/>
      <c r="S2" s="696"/>
      <c r="T2" s="696"/>
      <c r="U2" s="696"/>
      <c r="V2" s="696"/>
      <c r="W2" s="696"/>
      <c r="X2" s="696"/>
    </row>
    <row r="3" spans="1:24" ht="19.5">
      <c r="A3" s="698"/>
      <c r="B3" s="1698" t="s">
        <v>145</v>
      </c>
      <c r="C3" s="1698"/>
      <c r="D3" s="1698"/>
      <c r="E3" s="1698"/>
      <c r="F3" s="1698"/>
      <c r="G3" s="1698"/>
      <c r="H3" s="1698"/>
      <c r="I3" s="1698"/>
      <c r="J3" s="1698"/>
      <c r="K3" s="698"/>
      <c r="L3" s="698"/>
      <c r="M3" s="698"/>
      <c r="N3" s="698"/>
      <c r="O3" s="698"/>
      <c r="P3" s="696"/>
      <c r="Q3" s="696"/>
      <c r="R3" s="696"/>
      <c r="S3" s="696"/>
      <c r="T3" s="696"/>
      <c r="U3" s="696"/>
      <c r="V3" s="696"/>
      <c r="W3" s="696"/>
      <c r="X3" s="696"/>
    </row>
    <row r="4" spans="1:24" s="703" customFormat="1">
      <c r="A4" s="1695" t="s">
        <v>736</v>
      </c>
      <c r="B4" s="1695"/>
      <c r="C4" s="1695"/>
      <c r="D4" s="700"/>
      <c r="E4" s="701"/>
      <c r="F4" s="701"/>
      <c r="G4" s="701"/>
      <c r="H4" s="701"/>
      <c r="I4" s="701"/>
      <c r="J4" s="702"/>
      <c r="K4" s="702"/>
      <c r="L4" s="702"/>
      <c r="M4" s="702"/>
      <c r="N4" s="702"/>
      <c r="O4" s="702"/>
      <c r="P4" s="702"/>
      <c r="Q4" s="702"/>
      <c r="R4" s="702"/>
      <c r="S4" s="702"/>
    </row>
    <row r="5" spans="1:24" s="703" customFormat="1">
      <c r="A5" s="1695" t="s">
        <v>737</v>
      </c>
      <c r="B5" s="1695"/>
      <c r="C5" s="1695"/>
      <c r="D5" s="704"/>
      <c r="E5" s="705"/>
      <c r="F5" s="705"/>
      <c r="G5" s="705"/>
      <c r="H5" s="705"/>
      <c r="I5" s="705"/>
      <c r="J5" s="705"/>
      <c r="K5" s="705"/>
      <c r="L5" s="705"/>
      <c r="M5" s="702"/>
      <c r="N5" s="702"/>
      <c r="O5" s="702"/>
      <c r="P5" s="702"/>
      <c r="Q5" s="702"/>
      <c r="R5" s="702"/>
      <c r="S5" s="702"/>
    </row>
    <row r="6" spans="1:24" s="703" customFormat="1">
      <c r="A6" s="1695" t="s">
        <v>738</v>
      </c>
      <c r="B6" s="1695"/>
      <c r="C6" s="1695"/>
      <c r="D6" s="704"/>
      <c r="E6" s="705"/>
      <c r="F6" s="705"/>
      <c r="G6" s="705"/>
      <c r="H6" s="706"/>
      <c r="I6" s="705"/>
      <c r="J6" s="705"/>
      <c r="K6" s="705"/>
      <c r="L6" s="705"/>
      <c r="M6" s="702"/>
      <c r="N6" s="702"/>
      <c r="O6" s="702"/>
      <c r="P6" s="702"/>
      <c r="Q6" s="702"/>
      <c r="R6" s="702"/>
      <c r="S6" s="702"/>
    </row>
    <row r="7" spans="1:24" s="703" customFormat="1">
      <c r="A7" s="1666" t="s">
        <v>739</v>
      </c>
      <c r="B7" s="1666"/>
      <c r="C7" s="1666"/>
      <c r="D7" s="704"/>
      <c r="E7" s="705"/>
      <c r="F7" s="705"/>
      <c r="G7" s="705"/>
      <c r="H7" s="705"/>
      <c r="I7" s="705"/>
      <c r="J7" s="705"/>
      <c r="K7" s="705"/>
      <c r="L7" s="705"/>
      <c r="M7" s="702"/>
      <c r="N7" s="702"/>
      <c r="O7" s="702"/>
      <c r="P7" s="702"/>
      <c r="Q7" s="702"/>
      <c r="R7" s="702"/>
      <c r="S7" s="702"/>
    </row>
    <row r="8" spans="1:24" s="703" customFormat="1" ht="19.5" thickBot="1">
      <c r="A8" s="1667" t="s">
        <v>740</v>
      </c>
      <c r="B8" s="1667"/>
      <c r="C8" s="1667"/>
      <c r="D8" s="707"/>
      <c r="E8" s="708"/>
      <c r="F8" s="708"/>
      <c r="G8" s="708"/>
      <c r="H8" s="708"/>
      <c r="I8" s="708"/>
      <c r="J8" s="708"/>
      <c r="K8" s="708"/>
      <c r="L8" s="708"/>
      <c r="M8" s="702"/>
      <c r="N8" s="702"/>
      <c r="O8" s="702"/>
      <c r="P8" s="702"/>
      <c r="Q8" s="702"/>
      <c r="R8" s="702"/>
      <c r="S8" s="702"/>
    </row>
    <row r="9" spans="1:24" s="710" customFormat="1" ht="20.25" thickBot="1">
      <c r="A9" s="1668" t="s">
        <v>97</v>
      </c>
      <c r="B9" s="1671" t="s">
        <v>775</v>
      </c>
      <c r="C9" s="1672"/>
      <c r="D9" s="1672"/>
      <c r="E9" s="1673"/>
      <c r="F9" s="1673"/>
      <c r="G9" s="1674"/>
      <c r="H9" s="1677" t="s">
        <v>774</v>
      </c>
      <c r="I9" s="1678"/>
      <c r="J9" s="1678"/>
      <c r="K9" s="1678"/>
      <c r="L9" s="1678"/>
      <c r="M9" s="1678"/>
      <c r="N9" s="1678"/>
      <c r="O9" s="1679"/>
      <c r="P9" s="709"/>
      <c r="Q9" s="709"/>
      <c r="R9" s="709"/>
      <c r="S9" s="709"/>
    </row>
    <row r="10" spans="1:24" s="710" customFormat="1" ht="19.5">
      <c r="A10" s="1669"/>
      <c r="B10" s="1680" t="s">
        <v>741</v>
      </c>
      <c r="C10" s="1682" t="s">
        <v>742</v>
      </c>
      <c r="D10" s="1683"/>
      <c r="E10" s="1684" t="s">
        <v>746</v>
      </c>
      <c r="F10" s="1685"/>
      <c r="G10" s="1686" t="s">
        <v>743</v>
      </c>
      <c r="H10" s="1688" t="s">
        <v>744</v>
      </c>
      <c r="I10" s="1690" t="s">
        <v>745</v>
      </c>
      <c r="J10" s="1691" t="s">
        <v>742</v>
      </c>
      <c r="K10" s="1692"/>
      <c r="L10" s="711" t="s">
        <v>746</v>
      </c>
      <c r="M10" s="712" t="s">
        <v>747</v>
      </c>
      <c r="N10" s="712" t="s">
        <v>858</v>
      </c>
      <c r="O10" s="1693" t="s">
        <v>748</v>
      </c>
      <c r="P10" s="713"/>
      <c r="Q10" s="709"/>
      <c r="R10" s="709"/>
      <c r="S10" s="709"/>
    </row>
    <row r="11" spans="1:24" ht="84" customHeight="1">
      <c r="A11" s="1670"/>
      <c r="B11" s="1681"/>
      <c r="C11" s="714" t="s">
        <v>749</v>
      </c>
      <c r="D11" s="715" t="s">
        <v>750</v>
      </c>
      <c r="E11" s="1675" t="s">
        <v>751</v>
      </c>
      <c r="F11" s="1676"/>
      <c r="G11" s="1687"/>
      <c r="H11" s="1689"/>
      <c r="I11" s="1681"/>
      <c r="J11" s="716" t="s">
        <v>749</v>
      </c>
      <c r="K11" s="717" t="s">
        <v>750</v>
      </c>
      <c r="L11" s="718" t="s">
        <v>751</v>
      </c>
      <c r="M11" s="719" t="s">
        <v>751</v>
      </c>
      <c r="N11" s="719" t="s">
        <v>751</v>
      </c>
      <c r="O11" s="1694"/>
      <c r="P11" s="713"/>
      <c r="Q11" s="709"/>
      <c r="R11" s="709"/>
      <c r="S11" s="709"/>
    </row>
    <row r="12" spans="1:24" s="731" customFormat="1" ht="75">
      <c r="A12" s="720">
        <v>1</v>
      </c>
      <c r="B12" s="721" t="s">
        <v>752</v>
      </c>
      <c r="C12" s="722"/>
      <c r="D12" s="723"/>
      <c r="E12" s="1658">
        <f>'ПЕЧАТЬ СВОД'!I22</f>
        <v>2358685</v>
      </c>
      <c r="F12" s="1659"/>
      <c r="G12" s="724"/>
      <c r="H12" s="745" t="s">
        <v>771</v>
      </c>
      <c r="I12" s="725"/>
      <c r="J12" s="726"/>
      <c r="K12" s="727"/>
      <c r="L12" s="860"/>
      <c r="M12" s="726"/>
      <c r="N12" s="861"/>
      <c r="O12" s="728"/>
      <c r="P12" s="729"/>
      <c r="Q12" s="729"/>
      <c r="R12" s="730"/>
      <c r="S12" s="730"/>
    </row>
    <row r="13" spans="1:24" s="740" customFormat="1" ht="39">
      <c r="A13" s="720">
        <v>2</v>
      </c>
      <c r="B13" s="732" t="s">
        <v>753</v>
      </c>
      <c r="C13" s="722"/>
      <c r="D13" s="723"/>
      <c r="E13" s="1658">
        <f>'ПЕЧАТЬ СВОД'!I69</f>
        <v>1520143</v>
      </c>
      <c r="F13" s="1659"/>
      <c r="G13" s="733"/>
      <c r="H13" s="745" t="s">
        <v>764</v>
      </c>
      <c r="I13" s="734"/>
      <c r="J13" s="735"/>
      <c r="K13" s="736"/>
      <c r="L13" s="860"/>
      <c r="M13" s="726"/>
      <c r="N13" s="861"/>
      <c r="O13" s="737"/>
      <c r="P13" s="738"/>
      <c r="Q13" s="738"/>
      <c r="R13" s="739"/>
      <c r="S13" s="739"/>
    </row>
    <row r="14" spans="1:24" s="740" customFormat="1" ht="19.5">
      <c r="A14" s="720">
        <v>3</v>
      </c>
      <c r="B14" s="732" t="s">
        <v>754</v>
      </c>
      <c r="C14" s="722"/>
      <c r="D14" s="723"/>
      <c r="E14" s="1658">
        <f>'ПЕЧАТЬ СВОД'!I42</f>
        <v>224022</v>
      </c>
      <c r="F14" s="1659"/>
      <c r="G14" s="741"/>
      <c r="H14" s="745" t="s">
        <v>765</v>
      </c>
      <c r="I14" s="734"/>
      <c r="J14" s="742"/>
      <c r="K14" s="743"/>
      <c r="L14" s="746"/>
      <c r="M14" s="747"/>
      <c r="N14" s="862"/>
      <c r="O14" s="737"/>
      <c r="P14" s="744"/>
      <c r="Q14" s="744"/>
      <c r="R14" s="739"/>
      <c r="S14" s="739"/>
    </row>
    <row r="15" spans="1:24" s="740" customFormat="1" ht="58.5">
      <c r="A15" s="720">
        <v>4</v>
      </c>
      <c r="B15" s="732" t="s">
        <v>35</v>
      </c>
      <c r="C15" s="722"/>
      <c r="D15" s="723"/>
      <c r="E15" s="1658">
        <f>'ПЕЧАТЬ СВОД'!I61</f>
        <v>599589</v>
      </c>
      <c r="F15" s="1659"/>
      <c r="G15" s="741"/>
      <c r="H15" s="745" t="s">
        <v>766</v>
      </c>
      <c r="I15" s="734"/>
      <c r="J15" s="726"/>
      <c r="K15" s="736"/>
      <c r="L15" s="746"/>
      <c r="M15" s="747"/>
      <c r="N15" s="748"/>
      <c r="O15" s="737"/>
      <c r="P15" s="744"/>
      <c r="Q15" s="744"/>
      <c r="R15" s="739"/>
      <c r="S15" s="749"/>
    </row>
    <row r="16" spans="1:24" s="740" customFormat="1" ht="37.5">
      <c r="A16" s="720">
        <v>5</v>
      </c>
      <c r="B16" s="732" t="s">
        <v>755</v>
      </c>
      <c r="C16" s="722"/>
      <c r="D16" s="723"/>
      <c r="E16" s="1658">
        <f>'КФО 4'!H988+'КФО 4'!H997</f>
        <v>0</v>
      </c>
      <c r="F16" s="1659"/>
      <c r="G16" s="733"/>
      <c r="H16" s="745" t="s">
        <v>768</v>
      </c>
      <c r="I16" s="734"/>
      <c r="J16" s="735"/>
      <c r="K16" s="736"/>
      <c r="L16" s="751"/>
      <c r="M16" s="735"/>
      <c r="N16" s="735"/>
      <c r="O16" s="737"/>
      <c r="P16" s="744"/>
      <c r="Q16" s="744"/>
      <c r="R16" s="739"/>
      <c r="S16" s="749"/>
    </row>
    <row r="17" spans="1:19" s="740" customFormat="1" ht="37.5">
      <c r="A17" s="720">
        <v>6</v>
      </c>
      <c r="B17" s="752" t="s">
        <v>756</v>
      </c>
      <c r="C17" s="753">
        <f>SUM(C18:C24)</f>
        <v>0</v>
      </c>
      <c r="D17" s="754">
        <f>SUM(D18:D24)</f>
        <v>0</v>
      </c>
      <c r="E17" s="1660">
        <f>SUM(E18:E24)</f>
        <v>3761880</v>
      </c>
      <c r="F17" s="1661"/>
      <c r="G17" s="755"/>
      <c r="H17" s="745" t="s">
        <v>776</v>
      </c>
      <c r="I17" s="756"/>
      <c r="J17" s="757"/>
      <c r="K17" s="758"/>
      <c r="L17" s="759"/>
      <c r="M17" s="726"/>
      <c r="N17" s="726"/>
      <c r="O17" s="760"/>
      <c r="P17" s="744"/>
      <c r="Q17" s="744"/>
      <c r="R17" s="739"/>
      <c r="S17" s="749"/>
    </row>
    <row r="18" spans="1:19" s="740" customFormat="1" ht="37.5">
      <c r="A18" s="720">
        <v>7</v>
      </c>
      <c r="B18" s="761" t="s">
        <v>5</v>
      </c>
      <c r="C18" s="762"/>
      <c r="D18" s="763"/>
      <c r="E18" s="1662">
        <f>'ПЕЧАТЬ СВОД'!I30</f>
        <v>0</v>
      </c>
      <c r="F18" s="1663"/>
      <c r="G18" s="741"/>
      <c r="H18" s="844" t="s">
        <v>777</v>
      </c>
      <c r="I18" s="764"/>
      <c r="J18" s="765"/>
      <c r="K18" s="766"/>
      <c r="L18" s="767"/>
      <c r="M18" s="765"/>
      <c r="N18" s="765"/>
      <c r="O18" s="768"/>
      <c r="P18" s="744"/>
      <c r="Q18" s="769"/>
      <c r="R18" s="739"/>
      <c r="S18" s="749"/>
    </row>
    <row r="19" spans="1:19" s="740" customFormat="1" ht="37.5">
      <c r="A19" s="720">
        <v>8</v>
      </c>
      <c r="B19" s="770" t="s">
        <v>757</v>
      </c>
      <c r="C19" s="762"/>
      <c r="D19" s="763"/>
      <c r="E19" s="1662">
        <f>'ПЕЧАТЬ СВОД'!I57</f>
        <v>76544</v>
      </c>
      <c r="F19" s="1663"/>
      <c r="G19" s="741"/>
      <c r="H19" s="851" t="s">
        <v>767</v>
      </c>
      <c r="I19" s="764"/>
      <c r="J19" s="765"/>
      <c r="K19" s="766"/>
      <c r="L19" s="771"/>
      <c r="M19" s="765"/>
      <c r="N19" s="765"/>
      <c r="O19" s="768"/>
      <c r="P19" s="744"/>
      <c r="Q19" s="744"/>
      <c r="R19" s="739"/>
      <c r="S19" s="749"/>
    </row>
    <row r="20" spans="1:19" s="740" customFormat="1" ht="37.5">
      <c r="A20" s="720">
        <v>9</v>
      </c>
      <c r="B20" s="770" t="s">
        <v>8</v>
      </c>
      <c r="C20" s="762"/>
      <c r="D20" s="763"/>
      <c r="E20" s="1662">
        <f>'ПЕЧАТЬ СВОД'!I58</f>
        <v>0</v>
      </c>
      <c r="F20" s="1663"/>
      <c r="G20" s="733"/>
      <c r="H20" s="745" t="s">
        <v>769</v>
      </c>
      <c r="I20" s="764"/>
      <c r="J20" s="765"/>
      <c r="K20" s="766"/>
      <c r="L20" s="771"/>
      <c r="M20" s="765"/>
      <c r="N20" s="765"/>
      <c r="O20" s="768"/>
      <c r="P20" s="744"/>
      <c r="Q20" s="744"/>
      <c r="R20" s="739"/>
      <c r="S20" s="749"/>
    </row>
    <row r="21" spans="1:19" s="740" customFormat="1">
      <c r="A21" s="720">
        <v>10</v>
      </c>
      <c r="B21" s="770" t="s">
        <v>10</v>
      </c>
      <c r="C21" s="762"/>
      <c r="D21" s="763"/>
      <c r="E21" s="1662">
        <f>'ПЕЧАТЬ СВОД'!I62</f>
        <v>2929572</v>
      </c>
      <c r="F21" s="1663"/>
      <c r="G21" s="733"/>
      <c r="H21" s="851" t="s">
        <v>770</v>
      </c>
      <c r="I21" s="764"/>
      <c r="J21" s="765"/>
      <c r="K21" s="766"/>
      <c r="L21" s="771"/>
      <c r="M21" s="765"/>
      <c r="N21" s="765"/>
      <c r="O21" s="768"/>
      <c r="P21" s="744"/>
      <c r="Q21" s="744"/>
      <c r="R21" s="739"/>
      <c r="S21" s="749"/>
    </row>
    <row r="22" spans="1:19" s="740" customFormat="1" ht="37.5">
      <c r="A22" s="720">
        <v>11</v>
      </c>
      <c r="B22" s="770" t="s">
        <v>856</v>
      </c>
      <c r="C22" s="762"/>
      <c r="D22" s="763"/>
      <c r="E22" s="1662">
        <f>'ПЕЧАТЬ СВОД'!I63</f>
        <v>11878</v>
      </c>
      <c r="F22" s="1663"/>
      <c r="G22" s="733"/>
      <c r="H22" s="851" t="s">
        <v>772</v>
      </c>
      <c r="I22" s="764"/>
      <c r="J22" s="765"/>
      <c r="K22" s="766"/>
      <c r="L22" s="771"/>
      <c r="M22" s="765"/>
      <c r="N22" s="765"/>
      <c r="O22" s="768"/>
      <c r="P22" s="744"/>
      <c r="Q22" s="744"/>
      <c r="R22" s="739"/>
      <c r="S22" s="749"/>
    </row>
    <row r="23" spans="1:19" s="740" customFormat="1" ht="37.5">
      <c r="A23" s="720">
        <v>12</v>
      </c>
      <c r="B23" s="772" t="s">
        <v>386</v>
      </c>
      <c r="C23" s="762"/>
      <c r="D23" s="763"/>
      <c r="E23" s="1662">
        <f>'ПЕЧАТЬ СВОД'!I65</f>
        <v>0</v>
      </c>
      <c r="F23" s="1663"/>
      <c r="G23" s="733"/>
      <c r="H23" s="844" t="s">
        <v>773</v>
      </c>
      <c r="I23" s="773"/>
      <c r="J23" s="774"/>
      <c r="K23" s="775"/>
      <c r="L23" s="776"/>
      <c r="M23" s="765"/>
      <c r="N23" s="765"/>
      <c r="O23" s="768"/>
      <c r="P23" s="744"/>
      <c r="Q23" s="744"/>
      <c r="R23" s="739"/>
      <c r="S23" s="749"/>
    </row>
    <row r="24" spans="1:19" s="740" customFormat="1" ht="56.25">
      <c r="A24" s="720">
        <v>13</v>
      </c>
      <c r="B24" s="770" t="s">
        <v>758</v>
      </c>
      <c r="C24" s="762"/>
      <c r="D24" s="763"/>
      <c r="E24" s="1662">
        <f>'ПЕЧАТЬ СВОД'!I66-E16</f>
        <v>743886</v>
      </c>
      <c r="F24" s="1663"/>
      <c r="G24" s="741"/>
      <c r="H24" s="844"/>
      <c r="I24" s="773"/>
      <c r="J24" s="774"/>
      <c r="K24" s="775"/>
      <c r="L24" s="776"/>
      <c r="M24" s="765"/>
      <c r="N24" s="765"/>
      <c r="O24" s="768"/>
      <c r="P24" s="744"/>
      <c r="Q24" s="744"/>
      <c r="R24" s="739"/>
      <c r="S24" s="749"/>
    </row>
    <row r="25" spans="1:19" s="740" customFormat="1">
      <c r="A25" s="853"/>
      <c r="B25" s="854"/>
      <c r="C25" s="855"/>
      <c r="D25" s="856"/>
      <c r="E25" s="857"/>
      <c r="F25" s="858"/>
      <c r="G25" s="859"/>
      <c r="H25" s="750"/>
      <c r="I25" s="845"/>
      <c r="J25" s="846"/>
      <c r="K25" s="847"/>
      <c r="L25" s="848"/>
      <c r="M25" s="849"/>
      <c r="N25" s="849"/>
      <c r="O25" s="850"/>
      <c r="P25" s="744"/>
      <c r="Q25" s="744"/>
      <c r="R25" s="739"/>
      <c r="S25" s="749"/>
    </row>
    <row r="26" spans="1:19" s="740" customFormat="1">
      <c r="A26" s="853"/>
      <c r="B26" s="854"/>
      <c r="C26" s="855"/>
      <c r="D26" s="856"/>
      <c r="E26" s="857"/>
      <c r="F26" s="858"/>
      <c r="G26" s="859"/>
      <c r="H26" s="852"/>
      <c r="I26" s="845"/>
      <c r="J26" s="846"/>
      <c r="K26" s="847"/>
      <c r="L26" s="848"/>
      <c r="M26" s="849"/>
      <c r="N26" s="849"/>
      <c r="O26" s="850"/>
      <c r="P26" s="744"/>
      <c r="Q26" s="744"/>
      <c r="R26" s="739"/>
      <c r="S26" s="749"/>
    </row>
    <row r="27" spans="1:19" s="740" customFormat="1">
      <c r="A27" s="853"/>
      <c r="B27" s="854"/>
      <c r="C27" s="855"/>
      <c r="D27" s="856"/>
      <c r="E27" s="857"/>
      <c r="F27" s="858"/>
      <c r="G27" s="859"/>
      <c r="H27" s="852"/>
      <c r="I27" s="845"/>
      <c r="J27" s="846"/>
      <c r="K27" s="847"/>
      <c r="L27" s="848"/>
      <c r="M27" s="849"/>
      <c r="N27" s="849"/>
      <c r="O27" s="850"/>
      <c r="P27" s="744"/>
      <c r="Q27" s="744"/>
      <c r="R27" s="739"/>
      <c r="S27" s="749"/>
    </row>
    <row r="28" spans="1:19" s="740" customFormat="1">
      <c r="A28" s="853"/>
      <c r="B28" s="854"/>
      <c r="C28" s="855"/>
      <c r="D28" s="856"/>
      <c r="E28" s="857"/>
      <c r="F28" s="858"/>
      <c r="G28" s="859"/>
      <c r="H28" s="852"/>
      <c r="I28" s="845"/>
      <c r="J28" s="846"/>
      <c r="K28" s="847"/>
      <c r="L28" s="848"/>
      <c r="M28" s="849"/>
      <c r="N28" s="849"/>
      <c r="O28" s="850"/>
      <c r="P28" s="744"/>
      <c r="Q28" s="744"/>
      <c r="R28" s="739"/>
      <c r="S28" s="749"/>
    </row>
    <row r="29" spans="1:19" s="740" customFormat="1">
      <c r="A29" s="853"/>
      <c r="B29" s="854"/>
      <c r="C29" s="855"/>
      <c r="D29" s="856"/>
      <c r="E29" s="857"/>
      <c r="F29" s="858"/>
      <c r="G29" s="859"/>
      <c r="H29" s="852"/>
      <c r="I29" s="845"/>
      <c r="J29" s="846"/>
      <c r="K29" s="847"/>
      <c r="L29" s="848"/>
      <c r="M29" s="849"/>
      <c r="N29" s="849"/>
      <c r="O29" s="850"/>
      <c r="P29" s="744"/>
      <c r="Q29" s="744"/>
      <c r="R29" s="739"/>
      <c r="S29" s="749"/>
    </row>
    <row r="30" spans="1:19" s="740" customFormat="1" ht="19.5" thickBot="1">
      <c r="A30" s="777"/>
      <c r="B30" s="778" t="s">
        <v>299</v>
      </c>
      <c r="C30" s="779">
        <f>C12+C13+C14+C15+C16+C17</f>
        <v>0</v>
      </c>
      <c r="D30" s="780">
        <f>D17+D16+D15+D14+D13+D12</f>
        <v>0</v>
      </c>
      <c r="E30" s="1664">
        <f>E17+E16+E15+E14+E13+E12</f>
        <v>8464319</v>
      </c>
      <c r="F30" s="1665"/>
      <c r="G30" s="781"/>
      <c r="H30" s="782" t="s">
        <v>299</v>
      </c>
      <c r="I30" s="783"/>
      <c r="J30" s="783">
        <f>SUM(J12:J24)</f>
        <v>0</v>
      </c>
      <c r="K30" s="784">
        <f>SUM(K12:K24)</f>
        <v>0</v>
      </c>
      <c r="L30" s="785">
        <f>SUM(L12:L24)</f>
        <v>0</v>
      </c>
      <c r="M30" s="783">
        <f>SUM(M12:M24)</f>
        <v>0</v>
      </c>
      <c r="N30" s="783">
        <f>SUM(N12:N24)</f>
        <v>0</v>
      </c>
      <c r="O30" s="786"/>
      <c r="P30" s="787"/>
      <c r="Q30" s="788"/>
      <c r="R30" s="788"/>
      <c r="S30" s="788"/>
    </row>
    <row r="31" spans="1:19" s="740" customFormat="1">
      <c r="A31" s="697"/>
      <c r="B31" s="697"/>
      <c r="C31" s="697"/>
      <c r="D31" s="697"/>
      <c r="E31" s="697"/>
      <c r="F31" s="789">
        <f>E30-'КФО 4'!H1019</f>
        <v>0</v>
      </c>
      <c r="G31" s="697"/>
      <c r="H31" s="697"/>
      <c r="I31" s="697"/>
      <c r="J31" s="697"/>
      <c r="K31" s="697"/>
      <c r="L31" s="697"/>
      <c r="M31" s="697"/>
      <c r="N31" s="697"/>
      <c r="O31" s="697"/>
      <c r="P31" s="787"/>
      <c r="Q31" s="788"/>
      <c r="R31" s="788"/>
      <c r="S31" s="788"/>
    </row>
    <row r="32" spans="1:19" ht="19.5" thickBot="1">
      <c r="A32" s="1656" t="s">
        <v>759</v>
      </c>
      <c r="B32" s="1657"/>
      <c r="C32" s="1657"/>
      <c r="D32" s="1657"/>
      <c r="E32" s="1657"/>
      <c r="F32" s="1657"/>
      <c r="G32" s="1657"/>
      <c r="H32" s="1657"/>
      <c r="I32" s="697"/>
      <c r="J32" s="697"/>
      <c r="K32" s="697"/>
      <c r="L32" s="697"/>
    </row>
    <row r="33" spans="1:12" ht="39">
      <c r="A33" s="791" t="s">
        <v>97</v>
      </c>
      <c r="B33" s="1645" t="s">
        <v>760</v>
      </c>
      <c r="C33" s="1647" t="str">
        <f>C10</f>
        <v>2024 год</v>
      </c>
      <c r="D33" s="1648"/>
      <c r="E33" s="935" t="s">
        <v>746</v>
      </c>
      <c r="F33" s="792" t="s">
        <v>747</v>
      </c>
      <c r="G33" s="792" t="s">
        <v>858</v>
      </c>
      <c r="H33" s="1654" t="s">
        <v>743</v>
      </c>
      <c r="I33" s="697"/>
      <c r="J33" s="697"/>
      <c r="K33" s="697"/>
      <c r="L33" s="697"/>
    </row>
    <row r="34" spans="1:12" ht="19.5">
      <c r="A34" s="793"/>
      <c r="B34" s="1646"/>
      <c r="C34" s="794" t="s">
        <v>749</v>
      </c>
      <c r="D34" s="795" t="s">
        <v>750</v>
      </c>
      <c r="E34" s="796" t="s">
        <v>749</v>
      </c>
      <c r="F34" s="797" t="s">
        <v>749</v>
      </c>
      <c r="G34" s="797" t="s">
        <v>749</v>
      </c>
      <c r="H34" s="1655"/>
      <c r="I34" s="697"/>
      <c r="J34" s="697"/>
      <c r="K34" s="697"/>
      <c r="L34" s="697"/>
    </row>
    <row r="35" spans="1:12" ht="56.25">
      <c r="A35" s="798">
        <v>1</v>
      </c>
      <c r="B35" s="799" t="s">
        <v>761</v>
      </c>
      <c r="C35" s="800"/>
      <c r="D35" s="801"/>
      <c r="E35" s="800"/>
      <c r="F35" s="802"/>
      <c r="G35" s="802"/>
      <c r="H35" s="803"/>
      <c r="I35" s="697"/>
      <c r="J35" s="697"/>
      <c r="K35" s="697"/>
      <c r="L35" s="697"/>
    </row>
    <row r="36" spans="1:12">
      <c r="A36" s="798">
        <v>2</v>
      </c>
      <c r="B36" s="799" t="s">
        <v>780</v>
      </c>
      <c r="C36" s="804"/>
      <c r="D36" s="805"/>
      <c r="E36" s="804"/>
      <c r="F36" s="806"/>
      <c r="G36" s="806"/>
      <c r="H36" s="803"/>
      <c r="I36" s="697"/>
      <c r="J36" s="697"/>
      <c r="K36" s="697"/>
      <c r="L36" s="697"/>
    </row>
    <row r="37" spans="1:12">
      <c r="A37" s="798">
        <v>3</v>
      </c>
      <c r="B37" s="799"/>
      <c r="C37" s="804"/>
      <c r="D37" s="805"/>
      <c r="E37" s="804"/>
      <c r="F37" s="806"/>
      <c r="G37" s="806"/>
      <c r="H37" s="803"/>
      <c r="I37" s="697"/>
      <c r="J37" s="697"/>
      <c r="K37" s="697"/>
      <c r="L37" s="697"/>
    </row>
    <row r="38" spans="1:12">
      <c r="A38" s="798">
        <v>4</v>
      </c>
      <c r="B38" s="799"/>
      <c r="C38" s="804"/>
      <c r="D38" s="805"/>
      <c r="E38" s="804"/>
      <c r="F38" s="806"/>
      <c r="G38" s="806"/>
      <c r="H38" s="803"/>
      <c r="I38" s="697"/>
      <c r="J38" s="697"/>
      <c r="K38" s="697"/>
      <c r="L38" s="697"/>
    </row>
    <row r="39" spans="1:12">
      <c r="A39" s="798">
        <v>5</v>
      </c>
      <c r="B39" s="799"/>
      <c r="C39" s="804"/>
      <c r="D39" s="805"/>
      <c r="E39" s="804"/>
      <c r="F39" s="806"/>
      <c r="G39" s="806"/>
      <c r="H39" s="803"/>
      <c r="I39" s="697"/>
      <c r="J39" s="697"/>
      <c r="K39" s="697"/>
      <c r="L39" s="697"/>
    </row>
    <row r="40" spans="1:12">
      <c r="A40" s="798">
        <v>6</v>
      </c>
      <c r="B40" s="799"/>
      <c r="C40" s="804"/>
      <c r="D40" s="805"/>
      <c r="E40" s="804"/>
      <c r="F40" s="806"/>
      <c r="G40" s="806"/>
      <c r="H40" s="803"/>
      <c r="I40" s="697"/>
      <c r="J40" s="697"/>
      <c r="K40" s="697"/>
      <c r="L40" s="697"/>
    </row>
    <row r="41" spans="1:12">
      <c r="A41" s="798">
        <v>7</v>
      </c>
      <c r="B41" s="799"/>
      <c r="C41" s="804"/>
      <c r="D41" s="805"/>
      <c r="E41" s="804"/>
      <c r="F41" s="806"/>
      <c r="G41" s="807"/>
      <c r="H41" s="803"/>
      <c r="I41" s="697"/>
      <c r="J41" s="697"/>
      <c r="K41" s="697"/>
      <c r="L41" s="697"/>
    </row>
    <row r="42" spans="1:12">
      <c r="A42" s="798">
        <v>8</v>
      </c>
      <c r="B42" s="799"/>
      <c r="C42" s="804"/>
      <c r="D42" s="805"/>
      <c r="E42" s="804"/>
      <c r="F42" s="806"/>
      <c r="G42" s="807"/>
      <c r="H42" s="803"/>
      <c r="I42" s="697"/>
      <c r="J42" s="697"/>
      <c r="K42" s="697"/>
      <c r="L42" s="697"/>
    </row>
    <row r="43" spans="1:12">
      <c r="A43" s="798">
        <v>9</v>
      </c>
      <c r="B43" s="799"/>
      <c r="C43" s="804"/>
      <c r="D43" s="805"/>
      <c r="E43" s="804"/>
      <c r="F43" s="806"/>
      <c r="G43" s="807"/>
      <c r="H43" s="803"/>
      <c r="I43" s="697"/>
      <c r="J43" s="697"/>
      <c r="K43" s="697"/>
      <c r="L43" s="697"/>
    </row>
    <row r="44" spans="1:12">
      <c r="A44" s="798">
        <v>10</v>
      </c>
      <c r="B44" s="799"/>
      <c r="C44" s="804"/>
      <c r="D44" s="805"/>
      <c r="E44" s="804"/>
      <c r="F44" s="806"/>
      <c r="G44" s="807"/>
      <c r="H44" s="803"/>
      <c r="I44" s="697"/>
      <c r="J44" s="697"/>
      <c r="K44" s="697"/>
      <c r="L44" s="697"/>
    </row>
    <row r="45" spans="1:12">
      <c r="A45" s="798">
        <v>11</v>
      </c>
      <c r="B45" s="808"/>
      <c r="C45" s="804"/>
      <c r="D45" s="805"/>
      <c r="E45" s="804"/>
      <c r="F45" s="806"/>
      <c r="G45" s="807"/>
      <c r="H45" s="803"/>
      <c r="I45" s="697"/>
      <c r="J45" s="697"/>
      <c r="K45" s="697"/>
      <c r="L45" s="697"/>
    </row>
    <row r="46" spans="1:12">
      <c r="A46" s="798">
        <v>12</v>
      </c>
      <c r="B46" s="809"/>
      <c r="C46" s="804"/>
      <c r="D46" s="805"/>
      <c r="E46" s="804"/>
      <c r="F46" s="806"/>
      <c r="G46" s="807"/>
      <c r="H46" s="810"/>
      <c r="I46" s="697"/>
      <c r="J46" s="697"/>
      <c r="K46" s="697"/>
      <c r="L46" s="697"/>
    </row>
    <row r="47" spans="1:12">
      <c r="A47" s="798">
        <v>13</v>
      </c>
      <c r="B47" s="809"/>
      <c r="C47" s="804"/>
      <c r="D47" s="805"/>
      <c r="E47" s="804"/>
      <c r="F47" s="806"/>
      <c r="G47" s="807"/>
      <c r="H47" s="810"/>
      <c r="I47" s="697"/>
      <c r="J47" s="697"/>
      <c r="K47" s="697"/>
      <c r="L47" s="697"/>
    </row>
    <row r="48" spans="1:12">
      <c r="A48" s="798">
        <v>14</v>
      </c>
      <c r="B48" s="809"/>
      <c r="C48" s="804"/>
      <c r="D48" s="805"/>
      <c r="E48" s="804"/>
      <c r="F48" s="806"/>
      <c r="G48" s="807"/>
      <c r="H48" s="810"/>
      <c r="I48" s="697"/>
      <c r="J48" s="697"/>
      <c r="K48" s="697"/>
      <c r="L48" s="697"/>
    </row>
    <row r="49" spans="1:30">
      <c r="A49" s="798">
        <v>15</v>
      </c>
      <c r="B49" s="809"/>
      <c r="C49" s="804"/>
      <c r="D49" s="805"/>
      <c r="E49" s="804"/>
      <c r="F49" s="806"/>
      <c r="G49" s="807"/>
      <c r="H49" s="810"/>
      <c r="I49" s="697"/>
      <c r="J49" s="697"/>
      <c r="K49" s="697"/>
      <c r="L49" s="697"/>
    </row>
    <row r="50" spans="1:30">
      <c r="A50" s="798">
        <v>16</v>
      </c>
      <c r="B50" s="809"/>
      <c r="C50" s="804"/>
      <c r="D50" s="805"/>
      <c r="E50" s="804"/>
      <c r="F50" s="806"/>
      <c r="G50" s="807"/>
      <c r="H50" s="810"/>
      <c r="I50" s="697"/>
      <c r="J50" s="697"/>
      <c r="K50" s="697"/>
      <c r="L50" s="697"/>
    </row>
    <row r="51" spans="1:30" ht="19.5" thickBot="1">
      <c r="A51" s="811"/>
      <c r="B51" s="812" t="s">
        <v>299</v>
      </c>
      <c r="C51" s="813">
        <f>SUM(C35:C50)</f>
        <v>0</v>
      </c>
      <c r="D51" s="814">
        <f>SUM(D35:D50)</f>
        <v>0</v>
      </c>
      <c r="E51" s="813">
        <f>SUM(E35:E50)</f>
        <v>0</v>
      </c>
      <c r="F51" s="815">
        <f>SUM(F35:F50)</f>
        <v>0</v>
      </c>
      <c r="G51" s="815">
        <f>SUM(G35:G50)</f>
        <v>0</v>
      </c>
      <c r="H51" s="816"/>
      <c r="I51" s="697"/>
      <c r="J51" s="697"/>
      <c r="K51" s="697"/>
      <c r="L51" s="697"/>
    </row>
    <row r="52" spans="1:30">
      <c r="A52" s="817"/>
      <c r="B52" s="817"/>
      <c r="C52" s="817"/>
      <c r="D52" s="817"/>
      <c r="E52" s="817"/>
      <c r="F52" s="817"/>
      <c r="G52" s="817"/>
      <c r="H52" s="817"/>
      <c r="I52" s="817"/>
      <c r="J52" s="817"/>
      <c r="K52" s="817"/>
      <c r="L52" s="817"/>
    </row>
    <row r="53" spans="1:30" ht="20.25" thickBot="1">
      <c r="A53" s="1649" t="s">
        <v>762</v>
      </c>
      <c r="B53" s="1649"/>
      <c r="C53" s="1649"/>
      <c r="D53" s="1649"/>
      <c r="E53" s="1649"/>
      <c r="F53" s="1649"/>
      <c r="G53" s="1649"/>
      <c r="H53" s="1649"/>
      <c r="I53" s="818"/>
      <c r="J53" s="818"/>
      <c r="K53" s="818"/>
      <c r="L53" s="818"/>
      <c r="M53" s="818"/>
      <c r="N53" s="818"/>
      <c r="O53" s="818"/>
      <c r="P53" s="818"/>
      <c r="Q53" s="818"/>
      <c r="R53" s="818"/>
      <c r="S53" s="818"/>
      <c r="T53" s="818"/>
      <c r="U53" s="818"/>
      <c r="V53" s="818"/>
      <c r="W53" s="818"/>
      <c r="X53" s="818"/>
      <c r="Y53" s="818"/>
      <c r="Z53" s="818"/>
      <c r="AA53" s="790"/>
      <c r="AB53" s="790"/>
      <c r="AC53" s="790"/>
      <c r="AD53" s="819"/>
    </row>
    <row r="54" spans="1:30" ht="19.5">
      <c r="A54" s="1650" t="s">
        <v>97</v>
      </c>
      <c r="B54" s="1652" t="s">
        <v>0</v>
      </c>
      <c r="C54" s="1647" t="str">
        <f>C10</f>
        <v>2024 год</v>
      </c>
      <c r="D54" s="1648"/>
      <c r="E54" s="820" t="str">
        <f>E33</f>
        <v>2025 год</v>
      </c>
      <c r="F54" s="820" t="str">
        <f t="shared" ref="F54" si="0">F33</f>
        <v>2026 год</v>
      </c>
      <c r="G54" s="820" t="str">
        <f t="shared" ref="G54" si="1">G33</f>
        <v>2027 год</v>
      </c>
      <c r="H54" s="1654" t="s">
        <v>743</v>
      </c>
      <c r="I54" s="818"/>
      <c r="J54" s="818"/>
      <c r="K54" s="818"/>
      <c r="L54" s="821"/>
      <c r="N54" s="697"/>
      <c r="O54" s="697"/>
      <c r="P54" s="697"/>
      <c r="R54" s="790"/>
      <c r="T54" s="790"/>
      <c r="V54" s="790"/>
      <c r="W54" s="790"/>
      <c r="X54" s="790"/>
      <c r="AA54" s="790"/>
      <c r="AB54" s="790"/>
      <c r="AC54" s="790"/>
      <c r="AD54" s="819"/>
    </row>
    <row r="55" spans="1:30" ht="19.5">
      <c r="A55" s="1651"/>
      <c r="B55" s="1653"/>
      <c r="C55" s="794" t="s">
        <v>749</v>
      </c>
      <c r="D55" s="795" t="s">
        <v>750</v>
      </c>
      <c r="E55" s="822" t="s">
        <v>749</v>
      </c>
      <c r="F55" s="822" t="s">
        <v>749</v>
      </c>
      <c r="G55" s="822" t="s">
        <v>749</v>
      </c>
      <c r="H55" s="1655"/>
      <c r="I55" s="823"/>
      <c r="J55" s="818"/>
      <c r="K55" s="818"/>
      <c r="L55" s="821"/>
      <c r="N55" s="697"/>
      <c r="O55" s="697"/>
      <c r="P55" s="697"/>
      <c r="R55" s="790"/>
      <c r="T55" s="790"/>
      <c r="V55" s="790"/>
      <c r="W55" s="790"/>
      <c r="X55" s="790"/>
      <c r="AA55" s="790"/>
      <c r="AB55" s="790"/>
      <c r="AC55" s="790"/>
      <c r="AD55" s="819"/>
    </row>
    <row r="56" spans="1:30" ht="19.5">
      <c r="A56" s="824">
        <v>1</v>
      </c>
      <c r="B56" s="825" t="s">
        <v>778</v>
      </c>
      <c r="C56" s="826"/>
      <c r="D56" s="827"/>
      <c r="E56" s="828">
        <f>КФО2!H16+КФО2!H23</f>
        <v>65100</v>
      </c>
      <c r="F56" s="828">
        <f>КФО2!I16+КФО2!I23</f>
        <v>65100</v>
      </c>
      <c r="G56" s="828">
        <f>КФО2!J16+КФО2!J23</f>
        <v>65100</v>
      </c>
      <c r="H56" s="827"/>
      <c r="I56" s="829"/>
      <c r="J56" s="818"/>
      <c r="K56" s="818"/>
      <c r="L56" s="830"/>
      <c r="N56" s="697"/>
      <c r="O56" s="697"/>
      <c r="P56" s="697"/>
      <c r="R56" s="790"/>
      <c r="T56" s="790"/>
      <c r="V56" s="790"/>
      <c r="W56" s="790"/>
      <c r="X56" s="790"/>
      <c r="AA56" s="790"/>
      <c r="AB56" s="790"/>
      <c r="AC56" s="790"/>
      <c r="AD56" s="819"/>
    </row>
    <row r="57" spans="1:30" ht="19.5">
      <c r="A57" s="824">
        <v>2</v>
      </c>
      <c r="B57" s="825">
        <v>112</v>
      </c>
      <c r="C57" s="831"/>
      <c r="D57" s="832"/>
      <c r="E57" s="833">
        <f>КФО2!H34</f>
        <v>0</v>
      </c>
      <c r="F57" s="833">
        <f>КФО2!I34</f>
        <v>0</v>
      </c>
      <c r="G57" s="833">
        <f>КФО2!J34</f>
        <v>0</v>
      </c>
      <c r="H57" s="832"/>
      <c r="I57" s="829"/>
      <c r="J57" s="818"/>
      <c r="K57" s="818"/>
      <c r="L57" s="834"/>
      <c r="N57" s="697"/>
      <c r="O57" s="697"/>
      <c r="P57" s="697"/>
      <c r="R57" s="790"/>
      <c r="T57" s="790"/>
      <c r="V57" s="790"/>
      <c r="W57" s="790"/>
      <c r="X57" s="790"/>
      <c r="AA57" s="790"/>
      <c r="AB57" s="790"/>
      <c r="AC57" s="790"/>
      <c r="AD57" s="819"/>
    </row>
    <row r="58" spans="1:30" ht="19.5">
      <c r="A58" s="824">
        <v>3</v>
      </c>
      <c r="B58" s="825">
        <v>291</v>
      </c>
      <c r="C58" s="831"/>
      <c r="D58" s="832"/>
      <c r="E58" s="833">
        <f>КФО2!H41+КФО2!H55+КФО2!H61+КФО2!H68+КФО2!H75+КФО2!H83+КФО2!H90</f>
        <v>0</v>
      </c>
      <c r="F58" s="833">
        <f>КФО2!I41+КФО2!I55+КФО2!I61+КФО2!I68+КФО2!I75+КФО2!I83+КФО2!I90</f>
        <v>0</v>
      </c>
      <c r="G58" s="833">
        <f>КФО2!J41+КФО2!J55+КФО2!J61+КФО2!J68+КФО2!J75+КФО2!J83+КФО2!J90</f>
        <v>0</v>
      </c>
      <c r="H58" s="832"/>
      <c r="I58" s="829"/>
      <c r="J58" s="818"/>
      <c r="K58" s="818"/>
      <c r="L58" s="834"/>
      <c r="N58" s="697"/>
      <c r="O58" s="697"/>
      <c r="P58" s="697"/>
      <c r="R58" s="790"/>
      <c r="T58" s="790"/>
      <c r="V58" s="790"/>
      <c r="W58" s="790"/>
      <c r="X58" s="790"/>
      <c r="AA58" s="790"/>
      <c r="AB58" s="790"/>
      <c r="AC58" s="790"/>
      <c r="AD58" s="819"/>
    </row>
    <row r="59" spans="1:30" ht="19.5">
      <c r="A59" s="824">
        <v>4</v>
      </c>
      <c r="B59" s="835">
        <v>221</v>
      </c>
      <c r="C59" s="831"/>
      <c r="D59" s="832"/>
      <c r="E59" s="833">
        <f>КФО2!H145</f>
        <v>0</v>
      </c>
      <c r="F59" s="833">
        <f>КФО2!I145</f>
        <v>0</v>
      </c>
      <c r="G59" s="833">
        <f>КФО2!J145</f>
        <v>0</v>
      </c>
      <c r="H59" s="832"/>
      <c r="I59" s="829"/>
      <c r="J59" s="818"/>
      <c r="K59" s="818"/>
      <c r="L59" s="834"/>
      <c r="N59" s="697"/>
      <c r="O59" s="697"/>
      <c r="P59" s="697"/>
      <c r="R59" s="790"/>
      <c r="T59" s="790"/>
      <c r="V59" s="790"/>
      <c r="W59" s="790"/>
      <c r="X59" s="790"/>
      <c r="AA59" s="790"/>
      <c r="AB59" s="790"/>
      <c r="AC59" s="790"/>
      <c r="AD59" s="819"/>
    </row>
    <row r="60" spans="1:30" ht="19.5">
      <c r="A60" s="824">
        <v>5</v>
      </c>
      <c r="B60" s="825">
        <v>222</v>
      </c>
      <c r="C60" s="831"/>
      <c r="D60" s="832"/>
      <c r="E60" s="833">
        <f>КФО2!H154</f>
        <v>0</v>
      </c>
      <c r="F60" s="833">
        <f>КФО2!I154</f>
        <v>0</v>
      </c>
      <c r="G60" s="833">
        <f>КФО2!J154</f>
        <v>0</v>
      </c>
      <c r="H60" s="832"/>
      <c r="I60" s="829"/>
      <c r="J60" s="818"/>
      <c r="K60" s="818"/>
      <c r="L60" s="834"/>
      <c r="N60" s="697"/>
      <c r="O60" s="697"/>
      <c r="P60" s="697"/>
      <c r="R60" s="790"/>
      <c r="T60" s="790"/>
      <c r="V60" s="790"/>
      <c r="W60" s="790"/>
      <c r="X60" s="790"/>
      <c r="AA60" s="790"/>
      <c r="AB60" s="790"/>
      <c r="AC60" s="790"/>
      <c r="AD60" s="819"/>
    </row>
    <row r="61" spans="1:30" ht="19.5">
      <c r="A61" s="824">
        <v>6</v>
      </c>
      <c r="B61" s="825">
        <v>223</v>
      </c>
      <c r="C61" s="831"/>
      <c r="D61" s="832"/>
      <c r="E61" s="833">
        <f>КФО2!H164+КФО2!H123</f>
        <v>0</v>
      </c>
      <c r="F61" s="833">
        <f>КФО2!I164+КФО2!I123</f>
        <v>0</v>
      </c>
      <c r="G61" s="833">
        <f>КФО2!J164+КФО2!J123</f>
        <v>0</v>
      </c>
      <c r="H61" s="832"/>
      <c r="I61" s="829"/>
      <c r="J61" s="818"/>
      <c r="K61" s="818"/>
      <c r="L61" s="834"/>
      <c r="N61" s="697"/>
      <c r="O61" s="697"/>
      <c r="P61" s="697"/>
      <c r="R61" s="790"/>
      <c r="T61" s="790"/>
      <c r="V61" s="790"/>
      <c r="W61" s="790"/>
      <c r="X61" s="790"/>
      <c r="AA61" s="790"/>
      <c r="AB61" s="790"/>
      <c r="AC61" s="790"/>
      <c r="AD61" s="819"/>
    </row>
    <row r="62" spans="1:30" ht="19.5">
      <c r="A62" s="824">
        <v>7</v>
      </c>
      <c r="B62" s="825">
        <v>224</v>
      </c>
      <c r="C62" s="831"/>
      <c r="D62" s="832"/>
      <c r="E62" s="833">
        <f>КФО2!H172</f>
        <v>0</v>
      </c>
      <c r="F62" s="833">
        <f>КФО2!I172</f>
        <v>0</v>
      </c>
      <c r="G62" s="833">
        <f>КФО2!J172</f>
        <v>0</v>
      </c>
      <c r="H62" s="832"/>
      <c r="I62" s="829"/>
      <c r="J62" s="818"/>
      <c r="K62" s="818"/>
      <c r="L62" s="834"/>
      <c r="N62" s="697"/>
      <c r="O62" s="697"/>
      <c r="P62" s="697"/>
      <c r="R62" s="790"/>
      <c r="T62" s="790"/>
      <c r="V62" s="790"/>
      <c r="W62" s="790"/>
      <c r="X62" s="790"/>
      <c r="AA62" s="790"/>
      <c r="AB62" s="790"/>
      <c r="AC62" s="790"/>
      <c r="AD62" s="819"/>
    </row>
    <row r="63" spans="1:30" ht="19.5">
      <c r="A63" s="824">
        <v>8</v>
      </c>
      <c r="B63" s="825">
        <v>225</v>
      </c>
      <c r="C63" s="831"/>
      <c r="D63" s="832"/>
      <c r="E63" s="833">
        <f>КФО2!H221+КФО2!H128+КФО2!H103</f>
        <v>10000</v>
      </c>
      <c r="F63" s="833">
        <f>КФО2!I221+КФО2!I128+КФО2!I103</f>
        <v>10000</v>
      </c>
      <c r="G63" s="833">
        <f>КФО2!J221+КФО2!J128+КФО2!J103</f>
        <v>10000</v>
      </c>
      <c r="H63" s="832"/>
      <c r="I63" s="829"/>
      <c r="J63" s="818"/>
      <c r="K63" s="818"/>
      <c r="L63" s="834"/>
      <c r="N63" s="697"/>
      <c r="O63" s="697"/>
      <c r="P63" s="697"/>
      <c r="R63" s="790"/>
      <c r="T63" s="790"/>
      <c r="V63" s="790"/>
      <c r="W63" s="790"/>
      <c r="X63" s="790"/>
      <c r="AA63" s="790"/>
      <c r="AB63" s="790"/>
      <c r="AC63" s="790"/>
      <c r="AD63" s="819"/>
    </row>
    <row r="64" spans="1:30" ht="19.5">
      <c r="A64" s="824">
        <v>9</v>
      </c>
      <c r="B64" s="825">
        <v>226</v>
      </c>
      <c r="C64" s="831"/>
      <c r="D64" s="832"/>
      <c r="E64" s="833">
        <f>КФО2!H110+КФО2!H129+КФО2!H241</f>
        <v>21000</v>
      </c>
      <c r="F64" s="833">
        <f>КФО2!I110+КФО2!I129+КФО2!I241</f>
        <v>21000</v>
      </c>
      <c r="G64" s="833">
        <f>КФО2!J110+КФО2!J129+КФО2!J241</f>
        <v>21000</v>
      </c>
      <c r="H64" s="832"/>
      <c r="I64" s="829"/>
      <c r="J64" s="818"/>
      <c r="K64" s="818"/>
      <c r="L64" s="829"/>
      <c r="N64" s="697"/>
      <c r="O64" s="697"/>
      <c r="P64" s="697"/>
      <c r="R64" s="790"/>
      <c r="T64" s="790"/>
      <c r="V64" s="790"/>
      <c r="W64" s="790"/>
      <c r="X64" s="790"/>
      <c r="AA64" s="790"/>
      <c r="AB64" s="790"/>
      <c r="AC64" s="790"/>
      <c r="AD64" s="819"/>
    </row>
    <row r="65" spans="1:30" ht="19.5">
      <c r="A65" s="824">
        <v>10</v>
      </c>
      <c r="B65" s="825">
        <v>290</v>
      </c>
      <c r="C65" s="831"/>
      <c r="D65" s="832"/>
      <c r="E65" s="833">
        <f>КФО2!H253</f>
        <v>0</v>
      </c>
      <c r="F65" s="833">
        <f>КФО2!I253</f>
        <v>0</v>
      </c>
      <c r="G65" s="833">
        <f>КФО2!J253</f>
        <v>0</v>
      </c>
      <c r="H65" s="832"/>
      <c r="I65" s="829"/>
      <c r="J65" s="818"/>
      <c r="K65" s="818"/>
      <c r="L65" s="829"/>
      <c r="N65" s="697"/>
      <c r="O65" s="697"/>
      <c r="P65" s="697"/>
      <c r="R65" s="790"/>
      <c r="T65" s="790"/>
      <c r="V65" s="790"/>
      <c r="W65" s="790"/>
      <c r="X65" s="790"/>
      <c r="AA65" s="790"/>
      <c r="AB65" s="790"/>
      <c r="AC65" s="790"/>
      <c r="AD65" s="819"/>
    </row>
    <row r="66" spans="1:30">
      <c r="A66" s="824">
        <v>11</v>
      </c>
      <c r="B66" s="836">
        <v>310</v>
      </c>
      <c r="C66" s="831"/>
      <c r="D66" s="832"/>
      <c r="E66" s="833">
        <f>КФО2!H288</f>
        <v>20000</v>
      </c>
      <c r="F66" s="833">
        <f>КФО2!I288</f>
        <v>20000</v>
      </c>
      <c r="G66" s="833">
        <f>КФО2!J288</f>
        <v>20000</v>
      </c>
      <c r="H66" s="832"/>
      <c r="I66" s="829"/>
      <c r="J66" s="829"/>
      <c r="K66" s="829"/>
      <c r="L66" s="829"/>
      <c r="N66" s="697"/>
      <c r="O66" s="697"/>
      <c r="P66" s="697"/>
      <c r="R66" s="790"/>
      <c r="T66" s="790"/>
      <c r="V66" s="790"/>
      <c r="W66" s="790"/>
      <c r="X66" s="790"/>
      <c r="AA66" s="790"/>
      <c r="AB66" s="790"/>
      <c r="AC66" s="790"/>
      <c r="AD66" s="819"/>
    </row>
    <row r="67" spans="1:30">
      <c r="A67" s="824">
        <v>12</v>
      </c>
      <c r="B67" s="836" t="s">
        <v>763</v>
      </c>
      <c r="C67" s="831"/>
      <c r="D67" s="832"/>
      <c r="E67" s="833">
        <f>КФО2!H397</f>
        <v>0</v>
      </c>
      <c r="F67" s="833">
        <f>КФО2!I397</f>
        <v>0</v>
      </c>
      <c r="G67" s="833">
        <f>КФО2!J397</f>
        <v>0</v>
      </c>
      <c r="H67" s="832"/>
      <c r="I67" s="829"/>
      <c r="J67" s="829"/>
      <c r="K67" s="829"/>
      <c r="L67" s="829"/>
      <c r="N67" s="697"/>
      <c r="O67" s="697"/>
      <c r="P67" s="697"/>
      <c r="R67" s="790"/>
      <c r="T67" s="790"/>
      <c r="V67" s="790"/>
      <c r="W67" s="790"/>
      <c r="X67" s="790"/>
      <c r="AA67" s="790"/>
      <c r="AB67" s="790"/>
      <c r="AC67" s="790"/>
      <c r="AD67" s="819"/>
    </row>
    <row r="68" spans="1:30">
      <c r="A68" s="824">
        <v>13</v>
      </c>
      <c r="B68" s="836">
        <v>340</v>
      </c>
      <c r="C68" s="831"/>
      <c r="D68" s="832"/>
      <c r="E68" s="833">
        <f>КФО2!H395-'К ЗАЩИТЕ БЮДЖЕТА'!E67</f>
        <v>33900</v>
      </c>
      <c r="F68" s="833">
        <f>КФО2!I395-'К ЗАЩИТЕ БЮДЖЕТА'!F67</f>
        <v>33900</v>
      </c>
      <c r="G68" s="833">
        <f>КФО2!J395-'К ЗАЩИТЕ БЮДЖЕТА'!G67</f>
        <v>33900</v>
      </c>
      <c r="H68" s="832"/>
      <c r="I68" s="829"/>
      <c r="J68" s="829"/>
      <c r="K68" s="829"/>
      <c r="L68" s="829"/>
      <c r="N68" s="697"/>
      <c r="O68" s="697"/>
      <c r="P68" s="697"/>
      <c r="R68" s="790"/>
      <c r="T68" s="790"/>
      <c r="V68" s="790"/>
      <c r="W68" s="790"/>
      <c r="X68" s="790"/>
      <c r="AA68" s="790"/>
      <c r="AB68" s="790"/>
      <c r="AC68" s="790"/>
      <c r="AD68" s="819"/>
    </row>
    <row r="69" spans="1:30" ht="19.5" thickBot="1">
      <c r="A69" s="837"/>
      <c r="B69" s="838" t="s">
        <v>64</v>
      </c>
      <c r="C69" s="839">
        <f>SUM(C56:C68)</f>
        <v>0</v>
      </c>
      <c r="D69" s="840">
        <f>SUM(D56:D68)</f>
        <v>0</v>
      </c>
      <c r="E69" s="841">
        <f>SUM(E56:E68)</f>
        <v>150000</v>
      </c>
      <c r="F69" s="841">
        <f t="shared" ref="F69:G69" si="2">SUM(F56:F68)</f>
        <v>150000</v>
      </c>
      <c r="G69" s="841">
        <f t="shared" si="2"/>
        <v>150000</v>
      </c>
      <c r="H69" s="842"/>
      <c r="I69" s="829"/>
      <c r="J69" s="829"/>
      <c r="K69" s="829"/>
      <c r="L69" s="829"/>
      <c r="N69" s="697"/>
      <c r="O69" s="697"/>
      <c r="P69" s="697"/>
      <c r="R69" s="790"/>
      <c r="T69" s="790"/>
      <c r="V69" s="790"/>
      <c r="W69" s="790"/>
      <c r="X69" s="790"/>
      <c r="AA69" s="790"/>
      <c r="AB69" s="790"/>
      <c r="AC69" s="790"/>
      <c r="AD69" s="819"/>
    </row>
    <row r="70" spans="1:30">
      <c r="F70" s="697"/>
      <c r="G70" s="697"/>
      <c r="I70" s="829"/>
      <c r="J70" s="829"/>
      <c r="K70" s="829"/>
      <c r="L70" s="829"/>
    </row>
    <row r="71" spans="1:30">
      <c r="E71" s="843">
        <f>E69-КФО2!H405</f>
        <v>0</v>
      </c>
      <c r="F71" s="843">
        <f>F69-КФО2!I405</f>
        <v>0</v>
      </c>
      <c r="G71" s="843">
        <f>G69-КФО2!J405</f>
        <v>0</v>
      </c>
    </row>
    <row r="72" spans="1:30">
      <c r="E72" s="843"/>
      <c r="F72" s="843"/>
      <c r="G72" s="843"/>
    </row>
    <row r="73" spans="1:30">
      <c r="E73" s="843"/>
      <c r="F73" s="843"/>
      <c r="G73" s="843"/>
    </row>
    <row r="74" spans="1:30">
      <c r="E74" s="843"/>
      <c r="F74" s="843"/>
      <c r="G74" s="843"/>
    </row>
    <row r="75" spans="1:30" s="171" customFormat="1">
      <c r="A75" s="1644" t="s">
        <v>416</v>
      </c>
      <c r="B75" s="1644"/>
      <c r="C75" s="871"/>
      <c r="D75" s="870" t="s">
        <v>677</v>
      </c>
      <c r="E75" s="870"/>
      <c r="H75" s="872"/>
      <c r="I75" s="872"/>
      <c r="J75" s="872"/>
    </row>
    <row r="76" spans="1:30" s="866" customFormat="1" ht="15.75">
      <c r="A76" s="867"/>
      <c r="B76" s="867"/>
      <c r="C76" s="868" t="s">
        <v>69</v>
      </c>
      <c r="D76" s="869" t="s">
        <v>283</v>
      </c>
      <c r="E76" s="869"/>
      <c r="G76" s="864"/>
      <c r="H76" s="865"/>
      <c r="I76" s="865"/>
      <c r="J76" s="865"/>
    </row>
    <row r="77" spans="1:30">
      <c r="A77" s="874"/>
      <c r="B77" s="873"/>
    </row>
    <row r="78" spans="1:30">
      <c r="A78" s="1644" t="s">
        <v>779</v>
      </c>
      <c r="B78" s="1644"/>
      <c r="C78" s="871"/>
      <c r="D78" s="870" t="s">
        <v>677</v>
      </c>
    </row>
    <row r="79" spans="1:30">
      <c r="B79" s="867"/>
      <c r="C79" s="868" t="s">
        <v>69</v>
      </c>
      <c r="D79" s="869" t="s">
        <v>283</v>
      </c>
    </row>
  </sheetData>
  <sheetProtection password="CC31" sheet="1" objects="1" scenarios="1"/>
  <mergeCells count="45">
    <mergeCell ref="A6:C6"/>
    <mergeCell ref="A1:O1"/>
    <mergeCell ref="B2:J2"/>
    <mergeCell ref="B3:J3"/>
    <mergeCell ref="A4:C4"/>
    <mergeCell ref="A5:C5"/>
    <mergeCell ref="H9:O9"/>
    <mergeCell ref="B10:B11"/>
    <mergeCell ref="C10:D10"/>
    <mergeCell ref="E10:F10"/>
    <mergeCell ref="G10:G11"/>
    <mergeCell ref="H10:H11"/>
    <mergeCell ref="I10:I11"/>
    <mergeCell ref="J10:K10"/>
    <mergeCell ref="O10:O11"/>
    <mergeCell ref="E13:F13"/>
    <mergeCell ref="A7:C7"/>
    <mergeCell ref="A8:C8"/>
    <mergeCell ref="A9:A11"/>
    <mergeCell ref="B9:G9"/>
    <mergeCell ref="E11:F11"/>
    <mergeCell ref="E12:F12"/>
    <mergeCell ref="A32:H32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30:F30"/>
    <mergeCell ref="E22:F22"/>
    <mergeCell ref="A75:B75"/>
    <mergeCell ref="A78:B78"/>
    <mergeCell ref="B33:B34"/>
    <mergeCell ref="C33:D33"/>
    <mergeCell ref="A53:H53"/>
    <mergeCell ref="A54:A55"/>
    <mergeCell ref="B54:B55"/>
    <mergeCell ref="C54:D54"/>
    <mergeCell ref="H54:H55"/>
    <mergeCell ref="H33:H34"/>
  </mergeCells>
  <pageMargins left="0" right="0" top="0.74803149606299213" bottom="0" header="0.31496062992125984" footer="0.31496062992125984"/>
  <pageSetup paperSize="9" scale="39" orientation="landscape" verticalDpi="0" r:id="rId1"/>
  <rowBreaks count="1" manualBreakCount="1">
    <brk id="52" max="14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13</vt:i4>
      </vt:variant>
    </vt:vector>
  </HeadingPairs>
  <TitlesOfParts>
    <vt:vector size="24" baseType="lpstr">
      <vt:lpstr>ПЕЧАТЬ ПФХД</vt:lpstr>
      <vt:lpstr>ПЕЧАТЬ СВОД</vt:lpstr>
      <vt:lpstr>пояснительная</vt:lpstr>
      <vt:lpstr>СВОД местн</vt:lpstr>
      <vt:lpstr>СВОД субв</vt:lpstr>
      <vt:lpstr>КФО 4</vt:lpstr>
      <vt:lpstr>КФО 5</vt:lpstr>
      <vt:lpstr>КФО 6</vt:lpstr>
      <vt:lpstr>КФО2</vt:lpstr>
      <vt:lpstr>ПРОВЕРКА</vt:lpstr>
      <vt:lpstr>К ЗАЩИТЕ БЮДЖЕТА</vt:lpstr>
      <vt:lpstr>'К ЗАЩИТЕ БЮДЖЕТА'!Заголовки_для_печати</vt:lpstr>
      <vt:lpstr>'ПЕЧАТЬ СВОД'!Заголовки_для_печати</vt:lpstr>
      <vt:lpstr>'СВОД местн'!Заголовки_для_печати</vt:lpstr>
      <vt:lpstr>'СВОД субв'!Заголовки_для_печати</vt:lpstr>
      <vt:lpstr>'К ЗАЩИТЕ БЮДЖЕТА'!Область_печати</vt:lpstr>
      <vt:lpstr>'КФО 4'!Область_печати</vt:lpstr>
      <vt:lpstr>'КФО 5'!Область_печати</vt:lpstr>
      <vt:lpstr>'КФО 6'!Область_печати</vt:lpstr>
      <vt:lpstr>КФО2!Область_печати</vt:lpstr>
      <vt:lpstr>'ПЕЧАТЬ ПФХД'!Область_печати</vt:lpstr>
      <vt:lpstr>'ПЕЧАТЬ СВОД'!Область_печати</vt:lpstr>
      <vt:lpstr>'СВОД местн'!Область_печати</vt:lpstr>
      <vt:lpstr>'СВОД субв'!Область_печати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</dc:creator>
  <cp:lastModifiedBy>Work</cp:lastModifiedBy>
  <cp:lastPrinted>2023-12-28T23:45:09Z</cp:lastPrinted>
  <dcterms:created xsi:type="dcterms:W3CDTF">2016-11-02T07:05:09Z</dcterms:created>
  <dcterms:modified xsi:type="dcterms:W3CDTF">2024-01-16T13:03:52Z</dcterms:modified>
</cp:coreProperties>
</file>